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ryfreiberg/Desktop/Gary/KPI's/Tools/"/>
    </mc:Choice>
  </mc:AlternateContent>
  <xr:revisionPtr revIDLastSave="0" documentId="8_{73EA53B0-6A54-2941-B2EB-D26404B5E59C}" xr6:coauthVersionLast="47" xr6:coauthVersionMax="47" xr10:uidLastSave="{00000000-0000-0000-0000-000000000000}"/>
  <bookViews>
    <workbookView xWindow="24080" yWindow="500" windowWidth="21840" windowHeight="13140" tabRatio="807" xr2:uid="{00000000-000D-0000-FFFF-FFFF00000000}"/>
  </bookViews>
  <sheets>
    <sheet name="Thermometer" sheetId="4" r:id="rId1"/>
    <sheet name="Data " sheetId="14" r:id="rId2"/>
    <sheet name="Mar Review" sheetId="1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5" l="1"/>
  <c r="G4" i="15"/>
  <c r="G5" i="15"/>
  <c r="G6" i="15"/>
  <c r="G7" i="15"/>
  <c r="G8" i="15"/>
  <c r="G9" i="15"/>
  <c r="G10" i="15"/>
  <c r="G11" i="15"/>
  <c r="G2" i="15"/>
  <c r="G24" i="14" l="1"/>
  <c r="G25" i="14"/>
  <c r="G2" i="14"/>
  <c r="G3" i="14"/>
  <c r="G4" i="14"/>
  <c r="G5" i="14"/>
  <c r="G6" i="14"/>
  <c r="D26" i="14"/>
  <c r="C27" i="14" l="1"/>
  <c r="E27" i="14"/>
  <c r="B27" i="14"/>
  <c r="D2" i="14"/>
  <c r="D3" i="14"/>
  <c r="D4" i="14"/>
  <c r="D5" i="14"/>
  <c r="D6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8" i="14"/>
  <c r="D9" i="14"/>
  <c r="D10" i="14"/>
  <c r="D11" i="14"/>
  <c r="D12" i="14"/>
  <c r="D7" i="14"/>
  <c r="J9" i="4"/>
  <c r="J12" i="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6" i="14"/>
  <c r="G7" i="14"/>
  <c r="D27" i="14" l="1"/>
  <c r="J5" i="4" s="1"/>
  <c r="J11" i="4"/>
  <c r="J3" i="4"/>
  <c r="J2" i="4"/>
  <c r="J4" i="4" l="1"/>
  <c r="J6" i="4"/>
</calcChain>
</file>

<file path=xl/sharedStrings.xml><?xml version="1.0" encoding="utf-8"?>
<sst xmlns="http://schemas.openxmlformats.org/spreadsheetml/2006/main" count="85" uniqueCount="84">
  <si>
    <t>Target</t>
  </si>
  <si>
    <t>% Achieved</t>
  </si>
  <si>
    <t>3/29</t>
  </si>
  <si>
    <t>3/28</t>
  </si>
  <si>
    <t>3/25</t>
  </si>
  <si>
    <t>Date</t>
  </si>
  <si>
    <t>Revenue</t>
  </si>
  <si>
    <t># to Ship this day</t>
  </si>
  <si>
    <t>Revenue Shipped</t>
  </si>
  <si>
    <t>% Filled</t>
  </si>
  <si>
    <t>Comment</t>
  </si>
  <si>
    <t>Month Start</t>
  </si>
  <si>
    <t>Month End</t>
  </si>
  <si>
    <t>Work Days</t>
  </si>
  <si>
    <t>Today</t>
  </si>
  <si>
    <t>Days Left</t>
  </si>
  <si>
    <t>Remaining</t>
  </si>
  <si>
    <t>Revenue to Ship</t>
  </si>
  <si>
    <t>4/2</t>
  </si>
  <si>
    <t>4/1</t>
  </si>
  <si>
    <t>4/23</t>
  </si>
  <si>
    <t>4/22</t>
  </si>
  <si>
    <t>4/19</t>
  </si>
  <si>
    <t>4/18</t>
  </si>
  <si>
    <t>4/17</t>
  </si>
  <si>
    <t>4/16</t>
  </si>
  <si>
    <t>4/15</t>
  </si>
  <si>
    <t>4/12</t>
  </si>
  <si>
    <t>4/11</t>
  </si>
  <si>
    <t>4/10</t>
  </si>
  <si>
    <t>4/9</t>
  </si>
  <si>
    <t>4/8</t>
  </si>
  <si>
    <t>4/5</t>
  </si>
  <si>
    <t>4/4</t>
  </si>
  <si>
    <t>4/3</t>
  </si>
  <si>
    <t>4/29</t>
  </si>
  <si>
    <t>4/26</t>
  </si>
  <si>
    <t>4/25</t>
  </si>
  <si>
    <t>4/24</t>
  </si>
  <si>
    <t>4/30</t>
  </si>
  <si>
    <t>Actual # Shipped</t>
  </si>
  <si>
    <t>Customer</t>
  </si>
  <si>
    <t>Planned</t>
  </si>
  <si>
    <t>Missed</t>
  </si>
  <si>
    <t>Unplanned</t>
  </si>
  <si>
    <t>Sales</t>
  </si>
  <si>
    <t>GP
(avg)</t>
  </si>
  <si>
    <t>GP
Std Dev</t>
  </si>
  <si>
    <t>Sales Planned</t>
  </si>
  <si>
    <t>Philips</t>
  </si>
  <si>
    <t>Hologic</t>
  </si>
  <si>
    <t>Medtronic</t>
  </si>
  <si>
    <t>Organ Recovery</t>
  </si>
  <si>
    <t>Fisher &amp; Paykel</t>
  </si>
  <si>
    <t>Abbott / St Jude</t>
  </si>
  <si>
    <t>Stryker</t>
  </si>
  <si>
    <t>Werfen</t>
  </si>
  <si>
    <t>Jabil Healthcare</t>
  </si>
  <si>
    <t>All Others</t>
  </si>
  <si>
    <t>Sales Missed</t>
  </si>
  <si>
    <t>Note: Of the orders pulled in, only 4 were from all others customer</t>
  </si>
  <si>
    <t>Available</t>
  </si>
  <si>
    <t>14 planned, 1 early, 0 unplanned, 1 late, 4 missed</t>
  </si>
  <si>
    <t>4 planned, 1 early, 0 unplanned, 2 late, 4 missed</t>
  </si>
  <si>
    <t>8 planned, 4 early, 0 unplanned, 0 late, 2 missed</t>
  </si>
  <si>
    <t>2 planned, 1 early, 0 unplanned, 0 late, 4 missed</t>
  </si>
  <si>
    <t>7 planned,  13 early, 0 unplanned, 3 late, 7 missed</t>
  </si>
  <si>
    <t>9 planned, 4 early, 2 unplanned, 1 late, 4 missed</t>
  </si>
  <si>
    <t>1 planned, 3 early, 0 unplanned, 4 late, 4 missed</t>
  </si>
  <si>
    <t>6 planned, 0 early, 1 unplanned, 1 late, 2 missed</t>
  </si>
  <si>
    <t>8 planned, 2 early, 1 unplanned, 2 late, 1 missed</t>
  </si>
  <si>
    <t>6 planned, 5 early, 1 unplanned, 3 late, 10 missed</t>
  </si>
  <si>
    <t>10 planned, 0 early, 1 unplanned, 0 late, 2 missed</t>
  </si>
  <si>
    <t>1 planned, 2 early, 0 unplanned, 3 late, 4 missed</t>
  </si>
  <si>
    <t>3 planned, 3 early, 1 unplanned, 1 late, 2 missed</t>
  </si>
  <si>
    <t>4 planned, 1 early, 0 unplanned 0 late, 2 missed</t>
  </si>
  <si>
    <t>4 planned, 1 early, 5 unplanned, 2 late, 10 missed</t>
  </si>
  <si>
    <t>6 planned, 2 early, 0 unplanned, 1 late, 2 missed</t>
  </si>
  <si>
    <t>2 planned, 2 early, 1 unplanned, 3 late, 4 missed</t>
  </si>
  <si>
    <t>0 planned, 1 early, 0 unplanned, 1 late, 7 missed</t>
  </si>
  <si>
    <t>3 planned, 5 early, 3 unplanned, 1 late, 4 missed</t>
  </si>
  <si>
    <t>3 planned, 8 early, 6 unplanned, 15 late, 3 missed</t>
  </si>
  <si>
    <t>9 planned, 0 early, 3 unplanned, 1 late, 16 missed</t>
  </si>
  <si>
    <t>5 planned, 0 early, 5 unplanned, 6 late, 4 missed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</si>
</sst>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49" fontId="0" fillId="0" borderId="0" xfId="0" applyNumberFormat="1" applyAlignment="1">
      <alignment horizontal="center"/>
    </xf>
    <xf numFmtId="9" fontId="13" fillId="35" borderId="0" xfId="42" applyFont="1" applyFill="1"/>
    <xf numFmtId="164" fontId="0" fillId="0" borderId="0" xfId="43" applyNumberFormat="1" applyFont="1"/>
    <xf numFmtId="164" fontId="0" fillId="0" borderId="10" xfId="43" applyNumberFormat="1" applyFont="1" applyBorder="1"/>
    <xf numFmtId="1" fontId="0" fillId="0" borderId="0" xfId="0" applyNumberFormat="1"/>
    <xf numFmtId="16" fontId="0" fillId="0" borderId="0" xfId="0" applyNumberFormat="1"/>
    <xf numFmtId="1" fontId="0" fillId="0" borderId="0" xfId="43" applyNumberFormat="1" applyFont="1" applyAlignment="1">
      <alignment horizontal="center"/>
    </xf>
    <xf numFmtId="49" fontId="0" fillId="0" borderId="10" xfId="0" applyNumberFormat="1" applyBorder="1" applyAlignment="1">
      <alignment horizontal="center" vertical="center"/>
    </xf>
    <xf numFmtId="164" fontId="0" fillId="0" borderId="10" xfId="43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/>
    </xf>
    <xf numFmtId="1" fontId="0" fillId="0" borderId="10" xfId="0" applyNumberForma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164" fontId="0" fillId="0" borderId="11" xfId="43" applyNumberFormat="1" applyFont="1" applyBorder="1"/>
    <xf numFmtId="1" fontId="0" fillId="0" borderId="11" xfId="0" applyNumberFormat="1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9" fontId="0" fillId="0" borderId="10" xfId="42" applyFont="1" applyBorder="1" applyAlignment="1">
      <alignment horizontal="center" vertical="center"/>
    </xf>
    <xf numFmtId="9" fontId="0" fillId="0" borderId="11" xfId="42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right"/>
    </xf>
    <xf numFmtId="14" fontId="0" fillId="36" borderId="12" xfId="0" applyNumberFormat="1" applyFill="1" applyBorder="1"/>
    <xf numFmtId="14" fontId="0" fillId="0" borderId="13" xfId="0" applyNumberFormat="1" applyBorder="1"/>
    <xf numFmtId="14" fontId="0" fillId="36" borderId="13" xfId="0" applyNumberFormat="1" applyFill="1" applyBorder="1"/>
    <xf numFmtId="0" fontId="0" fillId="0" borderId="13" xfId="0" applyBorder="1"/>
    <xf numFmtId="0" fontId="0" fillId="36" borderId="14" xfId="0" applyFill="1" applyBorder="1"/>
    <xf numFmtId="0" fontId="0" fillId="36" borderId="15" xfId="0" applyFill="1" applyBorder="1" applyAlignment="1">
      <alignment horizontal="right"/>
    </xf>
    <xf numFmtId="0" fontId="0" fillId="0" borderId="16" xfId="0" applyBorder="1" applyAlignment="1">
      <alignment horizontal="right"/>
    </xf>
    <xf numFmtId="0" fontId="0" fillId="36" borderId="16" xfId="0" applyFill="1" applyBorder="1" applyAlignment="1">
      <alignment horizontal="right"/>
    </xf>
    <xf numFmtId="0" fontId="0" fillId="36" borderId="17" xfId="0" applyFill="1" applyBorder="1" applyAlignment="1">
      <alignment horizontal="right"/>
    </xf>
    <xf numFmtId="0" fontId="19" fillId="33" borderId="0" xfId="0" applyFont="1" applyFill="1" applyAlignment="1">
      <alignment horizontal="right"/>
    </xf>
    <xf numFmtId="0" fontId="18" fillId="34" borderId="0" xfId="0" applyFont="1" applyFill="1" applyAlignment="1">
      <alignment horizontal="right"/>
    </xf>
    <xf numFmtId="0" fontId="19" fillId="37" borderId="0" xfId="0" applyFont="1" applyFill="1" applyAlignment="1">
      <alignment horizontal="right"/>
    </xf>
    <xf numFmtId="0" fontId="13" fillId="35" borderId="0" xfId="0" applyFont="1" applyFill="1" applyAlignment="1">
      <alignment horizontal="right"/>
    </xf>
    <xf numFmtId="164" fontId="19" fillId="33" borderId="0" xfId="43" applyNumberFormat="1" applyFont="1" applyFill="1"/>
    <xf numFmtId="164" fontId="18" fillId="34" borderId="0" xfId="43" applyNumberFormat="1" applyFont="1" applyFill="1"/>
    <xf numFmtId="164" fontId="19" fillId="37" borderId="0" xfId="43" applyNumberFormat="1" applyFont="1" applyFill="1"/>
    <xf numFmtId="164" fontId="0" fillId="0" borderId="0" xfId="43" applyNumberFormat="1" applyFont="1" applyAlignment="1">
      <alignment horizontal="center" wrapText="1"/>
    </xf>
    <xf numFmtId="164" fontId="0" fillId="0" borderId="10" xfId="43" applyNumberFormat="1" applyFont="1" applyBorder="1" applyAlignment="1">
      <alignment horizontal="center" wrapText="1"/>
    </xf>
    <xf numFmtId="164" fontId="0" fillId="0" borderId="11" xfId="43" applyNumberFormat="1" applyFont="1" applyBorder="1" applyAlignment="1">
      <alignment horizontal="center" wrapText="1"/>
    </xf>
    <xf numFmtId="164" fontId="13" fillId="37" borderId="0" xfId="0" applyNumberFormat="1" applyFont="1" applyFill="1"/>
    <xf numFmtId="164" fontId="0" fillId="0" borderId="0" xfId="0" applyNumberFormat="1"/>
    <xf numFmtId="49" fontId="0" fillId="0" borderId="15" xfId="0" applyNumberFormat="1" applyBorder="1" applyAlignment="1">
      <alignment horizontal="center"/>
    </xf>
    <xf numFmtId="164" fontId="0" fillId="0" borderId="15" xfId="43" applyNumberFormat="1" applyFont="1" applyBorder="1"/>
    <xf numFmtId="1" fontId="0" fillId="0" borderId="15" xfId="0" applyNumberFormat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/>
    <xf numFmtId="1" fontId="0" fillId="0" borderId="10" xfId="0" applyNumberFormat="1" applyBorder="1" applyAlignment="1">
      <alignment horizontal="center" vertical="center" wrapText="1"/>
    </xf>
    <xf numFmtId="1" fontId="0" fillId="0" borderId="0" xfId="0" applyNumberFormat="1" applyAlignment="1">
      <alignment horizontal="center" wrapText="1"/>
    </xf>
    <xf numFmtId="164" fontId="0" fillId="0" borderId="0" xfId="43" applyNumberFormat="1" applyFont="1" applyAlignment="1">
      <alignment horizontal="center"/>
    </xf>
    <xf numFmtId="0" fontId="0" fillId="0" borderId="16" xfId="0" applyBorder="1"/>
    <xf numFmtId="0" fontId="0" fillId="0" borderId="0" xfId="0" applyAlignment="1">
      <alignment horizontal="center" vertical="center" wrapText="1"/>
    </xf>
    <xf numFmtId="164" fontId="0" fillId="0" borderId="0" xfId="43" applyNumberFormat="1" applyFont="1" applyAlignment="1">
      <alignment horizontal="center" vertical="center" wrapText="1"/>
    </xf>
    <xf numFmtId="9" fontId="0" fillId="0" borderId="0" xfId="42" applyFont="1" applyAlignment="1">
      <alignment horizontal="center" vertical="center" wrapText="1"/>
    </xf>
    <xf numFmtId="9" fontId="0" fillId="0" borderId="0" xfId="42" applyFont="1" applyAlignment="1">
      <alignment horizontal="center"/>
    </xf>
    <xf numFmtId="166" fontId="0" fillId="0" borderId="0" xfId="42" applyNumberFormat="1" applyFont="1" applyAlignment="1">
      <alignment horizontal="center"/>
    </xf>
    <xf numFmtId="166" fontId="0" fillId="0" borderId="0" xfId="42" applyNumberFormat="1" applyFont="1" applyAlignment="1">
      <alignment horizontal="center" vertical="center" wrapText="1"/>
    </xf>
    <xf numFmtId="44" fontId="0" fillId="0" borderId="0" xfId="0" applyNumberFormat="1"/>
    <xf numFmtId="0" fontId="0" fillId="0" borderId="18" xfId="0" applyBorder="1"/>
    <xf numFmtId="0" fontId="0" fillId="0" borderId="18" xfId="0" applyBorder="1" applyAlignment="1">
      <alignment horizontal="center"/>
    </xf>
    <xf numFmtId="164" fontId="0" fillId="0" borderId="18" xfId="43" applyNumberFormat="1" applyFont="1" applyBorder="1" applyAlignment="1">
      <alignment horizontal="center"/>
    </xf>
    <xf numFmtId="166" fontId="0" fillId="0" borderId="18" xfId="42" applyNumberFormat="1" applyFont="1" applyBorder="1" applyAlignment="1">
      <alignment horizontal="center"/>
    </xf>
    <xf numFmtId="0" fontId="0" fillId="38" borderId="18" xfId="0" applyFill="1" applyBorder="1"/>
    <xf numFmtId="0" fontId="0" fillId="38" borderId="18" xfId="0" applyFill="1" applyBorder="1" applyAlignment="1">
      <alignment horizontal="center"/>
    </xf>
    <xf numFmtId="164" fontId="0" fillId="38" borderId="18" xfId="43" applyNumberFormat="1" applyFont="1" applyFill="1" applyBorder="1" applyAlignment="1">
      <alignment horizontal="center"/>
    </xf>
    <xf numFmtId="166" fontId="0" fillId="38" borderId="18" xfId="42" applyNumberFormat="1" applyFont="1" applyFill="1" applyBorder="1" applyAlignment="1">
      <alignment horizontal="center"/>
    </xf>
    <xf numFmtId="164" fontId="0" fillId="0" borderId="18" xfId="43" applyNumberFormat="1" applyFont="1" applyBorder="1"/>
    <xf numFmtId="9" fontId="0" fillId="0" borderId="18" xfId="42" applyFont="1" applyBorder="1" applyAlignment="1">
      <alignment horizontal="center"/>
    </xf>
    <xf numFmtId="164" fontId="0" fillId="0" borderId="10" xfId="43" applyNumberFormat="1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165" fontId="0" fillId="0" borderId="10" xfId="43" applyNumberFormat="1" applyFont="1" applyBorder="1" applyAlignment="1">
      <alignment horizontal="center" vertical="center" wrapText="1"/>
    </xf>
    <xf numFmtId="165" fontId="0" fillId="0" borderId="10" xfId="43" applyNumberFormat="1" applyFont="1" applyBorder="1" applyAlignment="1">
      <alignment horizontal="right" vertical="center" wrapText="1"/>
    </xf>
    <xf numFmtId="165" fontId="0" fillId="0" borderId="10" xfId="43" applyNumberFormat="1" applyFont="1" applyBorder="1" applyAlignment="1">
      <alignment horizontal="right" wrapText="1"/>
    </xf>
    <xf numFmtId="165" fontId="0" fillId="0" borderId="15" xfId="43" applyNumberFormat="1" applyFont="1" applyBorder="1" applyAlignment="1">
      <alignment horizontal="right" wrapText="1"/>
    </xf>
    <xf numFmtId="165" fontId="0" fillId="0" borderId="11" xfId="43" applyNumberFormat="1" applyFont="1" applyBorder="1" applyAlignment="1">
      <alignment horizontal="right" wrapText="1"/>
    </xf>
    <xf numFmtId="165" fontId="0" fillId="0" borderId="0" xfId="43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43" applyNumberFormat="1" applyFont="1" applyAlignment="1">
      <alignment horizontal="right" wrapText="1"/>
    </xf>
    <xf numFmtId="0" fontId="0" fillId="0" borderId="0" xfId="0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060494692954814"/>
          <c:y val="4.939002502814141E-2"/>
          <c:w val="0.23360882031797886"/>
          <c:h val="0.88744091735349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Thermometer!$J$3</c:f>
              <c:numCache>
                <c:formatCode>_("$"* #,##0_);_("$"* \(#,##0\);_("$"* "-"??_);_(@_)</c:formatCode>
                <c:ptCount val="1"/>
                <c:pt idx="0">
                  <c:v>6460930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D-4A4B-B96F-3B77F2B21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87913904"/>
        <c:axId val="1239272672"/>
      </c:barChart>
      <c:catAx>
        <c:axId val="1487913904"/>
        <c:scaling>
          <c:orientation val="minMax"/>
        </c:scaling>
        <c:delete val="1"/>
        <c:axPos val="b"/>
        <c:majorTickMark val="none"/>
        <c:minorTickMark val="none"/>
        <c:tickLblPos val="nextTo"/>
        <c:crossAx val="1239272672"/>
        <c:crosses val="autoZero"/>
        <c:auto val="1"/>
        <c:lblAlgn val="ctr"/>
        <c:lblOffset val="100"/>
        <c:noMultiLvlLbl val="0"/>
      </c:catAx>
      <c:valAx>
        <c:axId val="1239272672"/>
        <c:scaling>
          <c:orientation val="minMax"/>
          <c:max val="7069133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out"/>
        <c:minorTickMark val="none"/>
        <c:tickLblPos val="nextTo"/>
        <c:spPr>
          <a:noFill/>
          <a:ln w="381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7913904"/>
        <c:crosses val="autoZero"/>
        <c:crossBetween val="between"/>
        <c:majorUnit val="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95250</xdr:rowOff>
    </xdr:from>
    <xdr:to>
      <xdr:col>7</xdr:col>
      <xdr:colOff>504190</xdr:colOff>
      <xdr:row>45</xdr:row>
      <xdr:rowOff>85090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43D8D41-CBDE-4FDA-AFBA-BB19E39CC047}"/>
            </a:ext>
          </a:extLst>
        </xdr:cNvPr>
        <xdr:cNvGrpSpPr/>
      </xdr:nvGrpSpPr>
      <xdr:grpSpPr>
        <a:xfrm>
          <a:off x="1459006" y="95250"/>
          <a:ext cx="3751655" cy="8730428"/>
          <a:chOff x="1333500" y="85725"/>
          <a:chExt cx="3448050" cy="8106814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75F24C2D-193C-49B9-B0D3-F3922093069D}"/>
              </a:ext>
            </a:extLst>
          </xdr:cNvPr>
          <xdr:cNvGrpSpPr/>
        </xdr:nvGrpSpPr>
        <xdr:grpSpPr>
          <a:xfrm>
            <a:off x="1333500" y="85725"/>
            <a:ext cx="3448050" cy="8106814"/>
            <a:chOff x="2446020" y="230505"/>
            <a:chExt cx="1689735" cy="4528185"/>
          </a:xfrm>
        </xdr:grpSpPr>
        <xdr:sp macro="" textlink="">
          <xdr:nvSpPr>
            <xdr:cNvPr id="5" name="Rectangle: Rounded Corners 4">
              <a:extLst>
                <a:ext uri="{FF2B5EF4-FFF2-40B4-BE49-F238E27FC236}">
                  <a16:creationId xmlns:a16="http://schemas.microsoft.com/office/drawing/2014/main" id="{F735AC6F-924F-4660-A0D5-CBB87F5FFF50}"/>
                </a:ext>
              </a:extLst>
            </xdr:cNvPr>
            <xdr:cNvSpPr/>
          </xdr:nvSpPr>
          <xdr:spPr>
            <a:xfrm>
              <a:off x="2526030" y="230505"/>
              <a:ext cx="1524000" cy="4528185"/>
            </a:xfrm>
            <a:prstGeom prst="roundRect">
              <a:avLst/>
            </a:prstGeom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/>
            </a:sp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B24E29C5-EFEA-4177-AD85-2E7083EA1D49}"/>
                </a:ext>
              </a:extLst>
            </xdr:cNvPr>
            <xdr:cNvGraphicFramePr/>
          </xdr:nvGraphicFramePr>
          <xdr:xfrm>
            <a:off x="2446020" y="336232"/>
            <a:ext cx="1689735" cy="385286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7" name="Oval 6">
              <a:extLst>
                <a:ext uri="{FF2B5EF4-FFF2-40B4-BE49-F238E27FC236}">
                  <a16:creationId xmlns:a16="http://schemas.microsoft.com/office/drawing/2014/main" id="{2114E0E0-7DDB-4B46-AE5D-C339B0A405E2}"/>
                </a:ext>
              </a:extLst>
            </xdr:cNvPr>
            <xdr:cNvSpPr/>
          </xdr:nvSpPr>
          <xdr:spPr>
            <a:xfrm>
              <a:off x="3145207" y="3812744"/>
              <a:ext cx="627349" cy="711134"/>
            </a:xfrm>
            <a:prstGeom prst="ellipse">
              <a:avLst/>
            </a:prstGeom>
            <a:solidFill>
              <a:srgbClr val="FF0000"/>
            </a:solidFill>
            <a:ln>
              <a:solidFill>
                <a:schemeClr val="bg1">
                  <a:lumMod val="75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38227660-6AE1-4B5B-8362-794829622786}"/>
              </a:ext>
            </a:extLst>
          </xdr:cNvPr>
          <xdr:cNvSpPr txBox="1"/>
        </xdr:nvSpPr>
        <xdr:spPr>
          <a:xfrm rot="16200000">
            <a:off x="310023" y="3584467"/>
            <a:ext cx="3190434" cy="3777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800" b="1"/>
              <a:t>Apr</a:t>
            </a:r>
            <a:r>
              <a:rPr lang="en-US" sz="1800" b="1" baseline="0"/>
              <a:t> 2024 </a:t>
            </a:r>
            <a:r>
              <a:rPr lang="en-US" sz="1800" b="1"/>
              <a:t>- SHIPPED vs. TARGET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9C3EE-B97A-498B-A658-6A4DEC2D791C}">
  <dimension ref="I2:O26"/>
  <sheetViews>
    <sheetView showGridLines="0" tabSelected="1" zoomScale="85" zoomScaleNormal="85" workbookViewId="0">
      <selection activeCell="N24" sqref="N24"/>
    </sheetView>
  </sheetViews>
  <sheetFormatPr baseColWidth="10" defaultColWidth="8.83203125" defaultRowHeight="15" x14ac:dyDescent="0.2"/>
  <cols>
    <col min="9" max="10" width="13.1640625" customWidth="1"/>
    <col min="13" max="13" width="11" bestFit="1" customWidth="1"/>
  </cols>
  <sheetData>
    <row r="2" spans="9:15" x14ac:dyDescent="0.2">
      <c r="I2" s="33" t="s">
        <v>0</v>
      </c>
      <c r="J2" s="37">
        <f>'Data '!B27</f>
        <v>8210885</v>
      </c>
    </row>
    <row r="3" spans="9:15" x14ac:dyDescent="0.2">
      <c r="I3" s="34" t="s">
        <v>1</v>
      </c>
      <c r="J3" s="38">
        <f>'Data '!C27</f>
        <v>6460930</v>
      </c>
    </row>
    <row r="4" spans="9:15" x14ac:dyDescent="0.2">
      <c r="I4" s="35" t="s">
        <v>16</v>
      </c>
      <c r="J4" s="39">
        <f>J2-J3</f>
        <v>1749955</v>
      </c>
    </row>
    <row r="5" spans="9:15" x14ac:dyDescent="0.2">
      <c r="I5" s="35" t="s">
        <v>61</v>
      </c>
      <c r="J5" s="43">
        <f>'Data '!D27</f>
        <v>310275</v>
      </c>
    </row>
    <row r="6" spans="9:15" x14ac:dyDescent="0.2">
      <c r="I6" s="36" t="s">
        <v>1</v>
      </c>
      <c r="J6" s="2">
        <f>J3/J2</f>
        <v>0.78687376573901591</v>
      </c>
    </row>
    <row r="8" spans="9:15" x14ac:dyDescent="0.2">
      <c r="I8" s="29" t="s">
        <v>11</v>
      </c>
      <c r="J8" s="24">
        <v>45383</v>
      </c>
      <c r="M8" s="44"/>
    </row>
    <row r="9" spans="9:15" x14ac:dyDescent="0.2">
      <c r="I9" s="30" t="s">
        <v>14</v>
      </c>
      <c r="J9" s="25">
        <f ca="1">TODAY()</f>
        <v>45450</v>
      </c>
    </row>
    <row r="10" spans="9:15" x14ac:dyDescent="0.2">
      <c r="I10" s="31" t="s">
        <v>12</v>
      </c>
      <c r="J10" s="26">
        <v>45412</v>
      </c>
    </row>
    <row r="11" spans="9:15" x14ac:dyDescent="0.2">
      <c r="I11" s="30" t="s">
        <v>15</v>
      </c>
      <c r="J11" s="27">
        <f ca="1">NETWORKDAYS(J9,J10)</f>
        <v>-29</v>
      </c>
    </row>
    <row r="12" spans="9:15" x14ac:dyDescent="0.2">
      <c r="I12" s="32" t="s">
        <v>13</v>
      </c>
      <c r="J12" s="28">
        <f>NETWORKDAYS(J8,J10)</f>
        <v>22</v>
      </c>
      <c r="O12" s="5"/>
    </row>
    <row r="26" spans="10:10" x14ac:dyDescent="0.2">
      <c r="J26" s="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CB513-59BD-435D-BF85-365CD28A737E}">
  <sheetPr>
    <pageSetUpPr fitToPage="1"/>
  </sheetPr>
  <dimension ref="A1:K40"/>
  <sheetViews>
    <sheetView showGridLines="0" zoomScaleNormal="100" workbookViewId="0">
      <pane ySplit="1" topLeftCell="A2" activePane="bottomLeft" state="frozen"/>
      <selection pane="bottomLeft" activeCell="J17" sqref="J17"/>
    </sheetView>
  </sheetViews>
  <sheetFormatPr baseColWidth="10" defaultColWidth="8.83203125" defaultRowHeight="15" x14ac:dyDescent="0.2"/>
  <cols>
    <col min="1" max="1" width="8.83203125" style="1"/>
    <col min="2" max="2" width="11.6640625" style="3" bestFit="1" customWidth="1"/>
    <col min="3" max="3" width="11.6640625" style="81" bestFit="1" customWidth="1"/>
    <col min="4" max="4" width="14.6640625" style="40" bestFit="1" customWidth="1"/>
    <col min="5" max="5" width="12.83203125" style="51" customWidth="1"/>
    <col min="6" max="6" width="12.83203125" style="20" customWidth="1"/>
    <col min="8" max="8" width="46.1640625" bestFit="1" customWidth="1"/>
    <col min="10" max="10" width="11" bestFit="1" customWidth="1"/>
  </cols>
  <sheetData>
    <row r="1" spans="1:11" s="73" customFormat="1" ht="32" x14ac:dyDescent="0.2">
      <c r="A1" s="8" t="s">
        <v>5</v>
      </c>
      <c r="B1" s="9" t="s">
        <v>6</v>
      </c>
      <c r="C1" s="74" t="s">
        <v>8</v>
      </c>
      <c r="D1" s="71" t="s">
        <v>17</v>
      </c>
      <c r="E1" s="50" t="s">
        <v>7</v>
      </c>
      <c r="F1" s="15" t="s">
        <v>40</v>
      </c>
      <c r="G1" s="15" t="s">
        <v>9</v>
      </c>
      <c r="H1" s="72" t="s">
        <v>10</v>
      </c>
    </row>
    <row r="2" spans="1:11" ht="16" x14ac:dyDescent="0.2">
      <c r="A2" s="8" t="s">
        <v>39</v>
      </c>
      <c r="B2" s="9">
        <v>287343</v>
      </c>
      <c r="C2" s="75">
        <v>250145</v>
      </c>
      <c r="D2" s="41" t="str">
        <f t="shared" ref="D2:D6" si="0">IF(C2="",B2,"")</f>
        <v/>
      </c>
      <c r="E2" s="50">
        <v>10</v>
      </c>
      <c r="F2" s="15">
        <v>16</v>
      </c>
      <c r="G2" s="16">
        <f t="shared" ref="G2:G6" si="1">IFERROR(F2/E2,"")</f>
        <v>1.6</v>
      </c>
      <c r="H2" s="21" t="s">
        <v>83</v>
      </c>
    </row>
    <row r="3" spans="1:11" ht="16" x14ac:dyDescent="0.2">
      <c r="A3" s="10" t="s">
        <v>35</v>
      </c>
      <c r="B3" s="9">
        <v>1102622</v>
      </c>
      <c r="C3" s="75">
        <v>538678</v>
      </c>
      <c r="D3" s="41" t="str">
        <f t="shared" si="0"/>
        <v/>
      </c>
      <c r="E3" s="50">
        <v>41</v>
      </c>
      <c r="F3" s="15">
        <v>13</v>
      </c>
      <c r="G3" s="16">
        <f t="shared" si="1"/>
        <v>0.31707317073170732</v>
      </c>
      <c r="H3" s="21" t="s">
        <v>82</v>
      </c>
    </row>
    <row r="4" spans="1:11" ht="16" x14ac:dyDescent="0.2">
      <c r="A4" s="10" t="s">
        <v>36</v>
      </c>
      <c r="B4" s="9">
        <v>246947</v>
      </c>
      <c r="C4" s="75">
        <v>500246</v>
      </c>
      <c r="D4" s="41" t="str">
        <f t="shared" si="0"/>
        <v/>
      </c>
      <c r="E4" s="50">
        <v>8</v>
      </c>
      <c r="F4" s="15">
        <v>32</v>
      </c>
      <c r="G4" s="16">
        <f t="shared" si="1"/>
        <v>4</v>
      </c>
      <c r="H4" s="21" t="s">
        <v>81</v>
      </c>
    </row>
    <row r="5" spans="1:11" ht="16" x14ac:dyDescent="0.2">
      <c r="A5" s="10" t="s">
        <v>37</v>
      </c>
      <c r="B5" s="9">
        <v>227717</v>
      </c>
      <c r="C5" s="75">
        <v>331764</v>
      </c>
      <c r="D5" s="41" t="str">
        <f t="shared" si="0"/>
        <v/>
      </c>
      <c r="E5" s="50">
        <v>8</v>
      </c>
      <c r="F5" s="15">
        <v>12</v>
      </c>
      <c r="G5" s="16">
        <f t="shared" si="1"/>
        <v>1.5</v>
      </c>
      <c r="H5" s="21" t="s">
        <v>80</v>
      </c>
    </row>
    <row r="6" spans="1:11" ht="16" x14ac:dyDescent="0.2">
      <c r="A6" s="10" t="s">
        <v>38</v>
      </c>
      <c r="B6" s="9">
        <v>391072</v>
      </c>
      <c r="C6" s="76">
        <v>32944</v>
      </c>
      <c r="D6" s="41" t="str">
        <f t="shared" si="0"/>
        <v/>
      </c>
      <c r="E6" s="50">
        <v>7</v>
      </c>
      <c r="F6" s="15">
        <v>2</v>
      </c>
      <c r="G6" s="16">
        <f t="shared" si="1"/>
        <v>0.2857142857142857</v>
      </c>
      <c r="H6" s="21" t="s">
        <v>79</v>
      </c>
    </row>
    <row r="7" spans="1:11" ht="16" x14ac:dyDescent="0.2">
      <c r="A7" s="10" t="s">
        <v>20</v>
      </c>
      <c r="B7" s="4">
        <v>181022</v>
      </c>
      <c r="C7" s="76">
        <v>250112</v>
      </c>
      <c r="D7" s="41" t="str">
        <f t="shared" ref="D7:D26" si="2">IF(C7="",B7,"")</f>
        <v/>
      </c>
      <c r="E7" s="11">
        <v>7</v>
      </c>
      <c r="F7" s="18">
        <v>8</v>
      </c>
      <c r="G7" s="16">
        <f t="shared" ref="G7:G26" si="3">IFERROR(F7/E7,"")</f>
        <v>1.1428571428571428</v>
      </c>
      <c r="H7" s="21" t="s">
        <v>78</v>
      </c>
    </row>
    <row r="8" spans="1:11" ht="16" x14ac:dyDescent="0.2">
      <c r="A8" s="10" t="s">
        <v>21</v>
      </c>
      <c r="B8" s="4">
        <v>764909</v>
      </c>
      <c r="C8" s="76">
        <v>483421</v>
      </c>
      <c r="D8" s="41" t="str">
        <f t="shared" si="2"/>
        <v/>
      </c>
      <c r="E8" s="11">
        <v>9</v>
      </c>
      <c r="F8" s="18">
        <v>9</v>
      </c>
      <c r="G8" s="16">
        <f t="shared" si="3"/>
        <v>1</v>
      </c>
      <c r="H8" s="21" t="s">
        <v>77</v>
      </c>
      <c r="K8" s="5"/>
    </row>
    <row r="9" spans="1:11" ht="16" x14ac:dyDescent="0.2">
      <c r="A9" s="10" t="s">
        <v>22</v>
      </c>
      <c r="B9" s="4">
        <v>735679</v>
      </c>
      <c r="C9" s="76">
        <v>409932</v>
      </c>
      <c r="D9" s="41" t="str">
        <f t="shared" si="2"/>
        <v/>
      </c>
      <c r="E9" s="11">
        <v>20</v>
      </c>
      <c r="F9" s="18">
        <v>12</v>
      </c>
      <c r="G9" s="16">
        <f t="shared" si="3"/>
        <v>0.6</v>
      </c>
      <c r="H9" s="21" t="s">
        <v>76</v>
      </c>
    </row>
    <row r="10" spans="1:11" ht="16" x14ac:dyDescent="0.2">
      <c r="A10" s="10" t="s">
        <v>23</v>
      </c>
      <c r="B10" s="4">
        <v>141663</v>
      </c>
      <c r="C10" s="76">
        <v>67083</v>
      </c>
      <c r="D10" s="41" t="str">
        <f t="shared" si="2"/>
        <v/>
      </c>
      <c r="E10" s="11">
        <v>10</v>
      </c>
      <c r="F10" s="18">
        <v>5</v>
      </c>
      <c r="G10" s="16">
        <f t="shared" si="3"/>
        <v>0.5</v>
      </c>
      <c r="H10" s="21" t="s">
        <v>75</v>
      </c>
    </row>
    <row r="11" spans="1:11" ht="16" x14ac:dyDescent="0.2">
      <c r="A11" s="10" t="s">
        <v>24</v>
      </c>
      <c r="B11" s="4">
        <v>177814</v>
      </c>
      <c r="C11" s="76">
        <v>120274</v>
      </c>
      <c r="D11" s="41" t="str">
        <f t="shared" si="2"/>
        <v/>
      </c>
      <c r="E11" s="11">
        <v>9</v>
      </c>
      <c r="F11" s="18">
        <v>8</v>
      </c>
      <c r="G11" s="16">
        <f t="shared" si="3"/>
        <v>0.88888888888888884</v>
      </c>
      <c r="H11" s="21" t="s">
        <v>74</v>
      </c>
    </row>
    <row r="12" spans="1:11" ht="16" x14ac:dyDescent="0.2">
      <c r="A12" s="10" t="s">
        <v>25</v>
      </c>
      <c r="B12" s="4">
        <v>247312</v>
      </c>
      <c r="C12" s="76">
        <v>126008</v>
      </c>
      <c r="D12" s="41" t="str">
        <f t="shared" si="2"/>
        <v/>
      </c>
      <c r="E12" s="11">
        <v>8</v>
      </c>
      <c r="F12" s="18">
        <v>6</v>
      </c>
      <c r="G12" s="16">
        <f t="shared" si="3"/>
        <v>0.75</v>
      </c>
      <c r="H12" s="21" t="s">
        <v>73</v>
      </c>
      <c r="J12" s="44"/>
    </row>
    <row r="13" spans="1:11" ht="16" x14ac:dyDescent="0.2">
      <c r="A13" s="10" t="s">
        <v>26</v>
      </c>
      <c r="B13" s="4">
        <v>476968</v>
      </c>
      <c r="C13" s="76">
        <v>453694</v>
      </c>
      <c r="D13" s="41" t="str">
        <f t="shared" si="2"/>
        <v/>
      </c>
      <c r="E13" s="11">
        <v>16</v>
      </c>
      <c r="F13" s="18">
        <v>11</v>
      </c>
      <c r="G13" s="16">
        <f t="shared" si="3"/>
        <v>0.6875</v>
      </c>
      <c r="H13" s="21" t="s">
        <v>72</v>
      </c>
    </row>
    <row r="14" spans="1:11" ht="16" x14ac:dyDescent="0.2">
      <c r="A14" s="10" t="s">
        <v>27</v>
      </c>
      <c r="B14" s="4">
        <v>360481</v>
      </c>
      <c r="C14" s="76">
        <v>485978</v>
      </c>
      <c r="D14" s="41" t="str">
        <f t="shared" si="2"/>
        <v/>
      </c>
      <c r="E14" s="11">
        <v>17</v>
      </c>
      <c r="F14" s="18">
        <v>15</v>
      </c>
      <c r="G14" s="16">
        <f t="shared" si="3"/>
        <v>0.88235294117647056</v>
      </c>
      <c r="H14" s="21" t="s">
        <v>71</v>
      </c>
    </row>
    <row r="15" spans="1:11" ht="16" x14ac:dyDescent="0.2">
      <c r="A15" s="10" t="s">
        <v>28</v>
      </c>
      <c r="B15" s="4">
        <v>173222</v>
      </c>
      <c r="C15" s="76">
        <v>297780</v>
      </c>
      <c r="D15" s="41" t="str">
        <f t="shared" si="2"/>
        <v/>
      </c>
      <c r="E15" s="11">
        <v>9</v>
      </c>
      <c r="F15" s="18">
        <v>13</v>
      </c>
      <c r="G15" s="16">
        <f t="shared" si="3"/>
        <v>1.4444444444444444</v>
      </c>
      <c r="H15" s="21" t="s">
        <v>70</v>
      </c>
    </row>
    <row r="16" spans="1:11" ht="16" x14ac:dyDescent="0.2">
      <c r="A16" s="10" t="s">
        <v>29</v>
      </c>
      <c r="B16" s="4">
        <v>123536</v>
      </c>
      <c r="C16" s="76">
        <v>100515</v>
      </c>
      <c r="D16" s="41" t="str">
        <f t="shared" si="2"/>
        <v/>
      </c>
      <c r="E16" s="11">
        <v>11</v>
      </c>
      <c r="F16" s="18">
        <v>8</v>
      </c>
      <c r="G16" s="16">
        <f t="shared" si="3"/>
        <v>0.72727272727272729</v>
      </c>
      <c r="H16" s="21" t="s">
        <v>69</v>
      </c>
    </row>
    <row r="17" spans="1:8" ht="16" x14ac:dyDescent="0.2">
      <c r="A17" s="10" t="s">
        <v>30</v>
      </c>
      <c r="B17" s="4">
        <v>141939</v>
      </c>
      <c r="C17" s="76">
        <v>120089</v>
      </c>
      <c r="D17" s="41" t="str">
        <f t="shared" si="2"/>
        <v/>
      </c>
      <c r="E17" s="11">
        <v>5</v>
      </c>
      <c r="F17" s="18">
        <v>8</v>
      </c>
      <c r="G17" s="16">
        <f t="shared" si="3"/>
        <v>1.6</v>
      </c>
      <c r="H17" s="21" t="s">
        <v>68</v>
      </c>
    </row>
    <row r="18" spans="1:8" ht="16" x14ac:dyDescent="0.2">
      <c r="A18" s="10" t="s">
        <v>31</v>
      </c>
      <c r="B18" s="4">
        <v>543929</v>
      </c>
      <c r="C18" s="76">
        <v>559579</v>
      </c>
      <c r="D18" s="41" t="str">
        <f t="shared" si="2"/>
        <v/>
      </c>
      <c r="E18" s="11">
        <v>13</v>
      </c>
      <c r="F18" s="18">
        <v>16</v>
      </c>
      <c r="G18" s="16">
        <f t="shared" si="3"/>
        <v>1.2307692307692308</v>
      </c>
      <c r="H18" s="21" t="s">
        <v>67</v>
      </c>
    </row>
    <row r="19" spans="1:8" ht="16" x14ac:dyDescent="0.2">
      <c r="A19" s="10" t="s">
        <v>32</v>
      </c>
      <c r="B19" s="4">
        <v>381941</v>
      </c>
      <c r="C19" s="76">
        <v>446479</v>
      </c>
      <c r="D19" s="41" t="str">
        <f t="shared" si="2"/>
        <v/>
      </c>
      <c r="E19" s="11">
        <v>15</v>
      </c>
      <c r="F19" s="18">
        <v>23</v>
      </c>
      <c r="G19" s="16">
        <f t="shared" si="3"/>
        <v>1.5333333333333334</v>
      </c>
      <c r="H19" s="21" t="s">
        <v>66</v>
      </c>
    </row>
    <row r="20" spans="1:8" ht="16" x14ac:dyDescent="0.2">
      <c r="A20" s="10" t="s">
        <v>33</v>
      </c>
      <c r="B20" s="4">
        <v>40022</v>
      </c>
      <c r="C20" s="76">
        <v>73262</v>
      </c>
      <c r="D20" s="41" t="str">
        <f t="shared" si="2"/>
        <v/>
      </c>
      <c r="E20" s="11">
        <v>6</v>
      </c>
      <c r="F20" s="18">
        <v>3</v>
      </c>
      <c r="G20" s="16">
        <f t="shared" si="3"/>
        <v>0.5</v>
      </c>
      <c r="H20" s="21" t="s">
        <v>65</v>
      </c>
    </row>
    <row r="21" spans="1:8" ht="16" x14ac:dyDescent="0.2">
      <c r="A21" s="10" t="s">
        <v>34</v>
      </c>
      <c r="B21" s="4">
        <v>139684</v>
      </c>
      <c r="C21" s="76">
        <v>189408</v>
      </c>
      <c r="D21" s="41" t="str">
        <f t="shared" si="2"/>
        <v/>
      </c>
      <c r="E21" s="11">
        <v>10</v>
      </c>
      <c r="F21" s="18">
        <v>12</v>
      </c>
      <c r="G21" s="16">
        <f t="shared" si="3"/>
        <v>1.2</v>
      </c>
      <c r="H21" s="21" t="s">
        <v>64</v>
      </c>
    </row>
    <row r="22" spans="1:8" ht="16" x14ac:dyDescent="0.2">
      <c r="A22" s="10" t="s">
        <v>18</v>
      </c>
      <c r="B22" s="4">
        <v>406357</v>
      </c>
      <c r="C22" s="76">
        <v>58548</v>
      </c>
      <c r="D22" s="41" t="str">
        <f t="shared" si="2"/>
        <v/>
      </c>
      <c r="E22" s="11">
        <v>9</v>
      </c>
      <c r="F22" s="18">
        <v>7</v>
      </c>
      <c r="G22" s="16">
        <f t="shared" si="3"/>
        <v>0.77777777777777779</v>
      </c>
      <c r="H22" s="21" t="s">
        <v>63</v>
      </c>
    </row>
    <row r="23" spans="1:8" ht="16" x14ac:dyDescent="0.2">
      <c r="A23" s="10" t="s">
        <v>19</v>
      </c>
      <c r="B23" s="4">
        <v>608431</v>
      </c>
      <c r="C23" s="76">
        <v>564991</v>
      </c>
      <c r="D23" s="41" t="str">
        <f t="shared" si="2"/>
        <v/>
      </c>
      <c r="E23" s="11">
        <v>19</v>
      </c>
      <c r="F23" s="18">
        <v>16</v>
      </c>
      <c r="G23" s="16">
        <f t="shared" si="3"/>
        <v>0.84210526315789469</v>
      </c>
      <c r="H23" s="21" t="s">
        <v>62</v>
      </c>
    </row>
    <row r="24" spans="1:8" x14ac:dyDescent="0.2">
      <c r="A24" s="45" t="s">
        <v>2</v>
      </c>
      <c r="B24" s="46">
        <v>170400</v>
      </c>
      <c r="C24" s="77"/>
      <c r="D24" s="41">
        <f t="shared" si="2"/>
        <v>170400</v>
      </c>
      <c r="E24" s="47">
        <v>3</v>
      </c>
      <c r="F24" s="48"/>
      <c r="G24" s="16">
        <f t="shared" si="3"/>
        <v>0</v>
      </c>
      <c r="H24" s="53"/>
    </row>
    <row r="25" spans="1:8" x14ac:dyDescent="0.2">
      <c r="A25" s="45" t="s">
        <v>3</v>
      </c>
      <c r="B25" s="46">
        <v>7280</v>
      </c>
      <c r="C25" s="77"/>
      <c r="D25" s="41">
        <f t="shared" si="2"/>
        <v>7280</v>
      </c>
      <c r="E25" s="47">
        <v>1</v>
      </c>
      <c r="F25" s="48"/>
      <c r="G25" s="16">
        <f t="shared" si="3"/>
        <v>0</v>
      </c>
      <c r="H25" s="49"/>
    </row>
    <row r="26" spans="1:8" ht="16" thickBot="1" x14ac:dyDescent="0.25">
      <c r="A26" s="12" t="s">
        <v>4</v>
      </c>
      <c r="B26" s="13">
        <v>132595</v>
      </c>
      <c r="C26" s="78"/>
      <c r="D26" s="42">
        <f t="shared" si="2"/>
        <v>132595</v>
      </c>
      <c r="E26" s="14">
        <v>1</v>
      </c>
      <c r="F26" s="19"/>
      <c r="G26" s="17">
        <f t="shared" si="3"/>
        <v>0</v>
      </c>
      <c r="H26" s="22"/>
    </row>
    <row r="27" spans="1:8" ht="16" thickTop="1" x14ac:dyDescent="0.2">
      <c r="B27" s="3">
        <f>SUM(B2:B26)</f>
        <v>8210885</v>
      </c>
      <c r="C27" s="79">
        <f t="shared" ref="C27:E27" si="4">SUM(C2:C26)</f>
        <v>6460930</v>
      </c>
      <c r="D27" s="3">
        <f t="shared" si="4"/>
        <v>310275</v>
      </c>
      <c r="E27" s="7">
        <f t="shared" si="4"/>
        <v>272</v>
      </c>
      <c r="H27" s="23"/>
    </row>
    <row r="29" spans="1:8" x14ac:dyDescent="0.2">
      <c r="A29"/>
      <c r="B29"/>
      <c r="C29" s="80"/>
      <c r="D29"/>
      <c r="E29"/>
      <c r="F29"/>
    </row>
    <row r="30" spans="1:8" x14ac:dyDescent="0.2">
      <c r="A30"/>
      <c r="B30"/>
      <c r="C30" s="80"/>
      <c r="D30"/>
      <c r="E30"/>
      <c r="F30"/>
    </row>
    <row r="31" spans="1:8" x14ac:dyDescent="0.2">
      <c r="A31"/>
      <c r="B31"/>
      <c r="C31" s="80"/>
      <c r="D31"/>
      <c r="E31"/>
      <c r="F31"/>
    </row>
    <row r="32" spans="1:8" x14ac:dyDescent="0.2">
      <c r="A32"/>
      <c r="B32"/>
      <c r="C32" s="80"/>
      <c r="D32"/>
      <c r="E32"/>
      <c r="F32"/>
    </row>
    <row r="33" spans="3:3" customFormat="1" x14ac:dyDescent="0.2">
      <c r="C33" s="80"/>
    </row>
    <row r="34" spans="3:3" customFormat="1" x14ac:dyDescent="0.2">
      <c r="C34" s="80"/>
    </row>
    <row r="35" spans="3:3" customFormat="1" x14ac:dyDescent="0.2">
      <c r="C35" s="80"/>
    </row>
    <row r="36" spans="3:3" customFormat="1" x14ac:dyDescent="0.2">
      <c r="C36" s="80"/>
    </row>
    <row r="37" spans="3:3" customFormat="1" x14ac:dyDescent="0.2">
      <c r="C37" s="80"/>
    </row>
    <row r="38" spans="3:3" customFormat="1" x14ac:dyDescent="0.2">
      <c r="C38" s="80"/>
    </row>
    <row r="39" spans="3:3" customFormat="1" x14ac:dyDescent="0.2">
      <c r="C39" s="80"/>
    </row>
    <row r="40" spans="3:3" customFormat="1" x14ac:dyDescent="0.2">
      <c r="C40" s="80"/>
    </row>
  </sheetData>
  <phoneticPr fontId="20" type="noConversion"/>
  <pageMargins left="0.7" right="0.7" top="0.75" bottom="0.75" header="0.3" footer="0.3"/>
  <pageSetup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CAC55-315E-4852-9A91-3C300767314C}">
  <dimension ref="A1:M13"/>
  <sheetViews>
    <sheetView showGridLines="0" workbookViewId="0">
      <selection activeCell="L8" sqref="L8"/>
    </sheetView>
  </sheetViews>
  <sheetFormatPr baseColWidth="10" defaultColWidth="8.83203125" defaultRowHeight="15" x14ac:dyDescent="0.2"/>
  <cols>
    <col min="1" max="1" width="14" bestFit="1" customWidth="1"/>
    <col min="2" max="3" width="8.6640625" style="20"/>
    <col min="4" max="4" width="10" style="20" bestFit="1" customWidth="1"/>
    <col min="5" max="5" width="11" style="52" bestFit="1" customWidth="1"/>
    <col min="6" max="6" width="11.1640625" style="3" bestFit="1" customWidth="1"/>
    <col min="7" max="7" width="11.1640625" style="3" customWidth="1"/>
    <col min="8" max="8" width="8.6640625" style="57"/>
    <col min="9" max="9" width="8.6640625" style="58"/>
    <col min="13" max="13" width="11.1640625" bestFit="1" customWidth="1"/>
  </cols>
  <sheetData>
    <row r="1" spans="1:13" s="54" customFormat="1" ht="32" x14ac:dyDescent="0.2">
      <c r="A1" s="54" t="s">
        <v>41</v>
      </c>
      <c r="B1" s="54" t="s">
        <v>42</v>
      </c>
      <c r="C1" s="54" t="s">
        <v>43</v>
      </c>
      <c r="D1" s="54" t="s">
        <v>44</v>
      </c>
      <c r="E1" s="55" t="s">
        <v>48</v>
      </c>
      <c r="F1" s="55" t="s">
        <v>45</v>
      </c>
      <c r="G1" s="55" t="s">
        <v>59</v>
      </c>
      <c r="H1" s="56" t="s">
        <v>46</v>
      </c>
      <c r="I1" s="59" t="s">
        <v>47</v>
      </c>
    </row>
    <row r="2" spans="1:13" x14ac:dyDescent="0.2">
      <c r="A2" s="65" t="s">
        <v>49</v>
      </c>
      <c r="B2" s="66">
        <v>34</v>
      </c>
      <c r="C2" s="66">
        <v>2</v>
      </c>
      <c r="D2" s="66">
        <v>16</v>
      </c>
      <c r="E2" s="67">
        <v>1988509</v>
      </c>
      <c r="F2" s="67">
        <v>1766983</v>
      </c>
      <c r="G2" s="67">
        <f>F2-E2</f>
        <v>-221526</v>
      </c>
      <c r="H2" s="68">
        <v>0.185</v>
      </c>
      <c r="I2" s="68">
        <v>0.23699999999999999</v>
      </c>
    </row>
    <row r="3" spans="1:13" x14ac:dyDescent="0.2">
      <c r="A3" t="s">
        <v>50</v>
      </c>
      <c r="B3" s="20">
        <v>36</v>
      </c>
      <c r="C3" s="20">
        <v>2</v>
      </c>
      <c r="D3" s="20">
        <v>2</v>
      </c>
      <c r="E3" s="52">
        <v>2049007</v>
      </c>
      <c r="F3" s="3">
        <v>1835891</v>
      </c>
      <c r="G3" s="52">
        <f t="shared" ref="G3:G11" si="0">F3-E3</f>
        <v>-213116</v>
      </c>
      <c r="H3" s="58">
        <v>0.06</v>
      </c>
      <c r="I3" s="58">
        <v>0.23799999999999999</v>
      </c>
    </row>
    <row r="4" spans="1:13" x14ac:dyDescent="0.2">
      <c r="A4" s="65" t="s">
        <v>51</v>
      </c>
      <c r="B4" s="66">
        <v>41</v>
      </c>
      <c r="C4" s="66">
        <v>13</v>
      </c>
      <c r="D4" s="66">
        <v>2</v>
      </c>
      <c r="E4" s="67">
        <v>618751</v>
      </c>
      <c r="F4" s="67">
        <v>231780</v>
      </c>
      <c r="G4" s="67">
        <f t="shared" si="0"/>
        <v>-386971</v>
      </c>
      <c r="H4" s="68">
        <v>0.127</v>
      </c>
      <c r="I4" s="68">
        <v>0.23699999999999999</v>
      </c>
    </row>
    <row r="5" spans="1:13" x14ac:dyDescent="0.2">
      <c r="A5" t="s">
        <v>52</v>
      </c>
      <c r="B5" s="20">
        <v>9</v>
      </c>
      <c r="C5" s="20">
        <v>6</v>
      </c>
      <c r="D5" s="20">
        <v>0</v>
      </c>
      <c r="E5" s="52">
        <v>871174</v>
      </c>
      <c r="F5" s="3">
        <v>602059</v>
      </c>
      <c r="G5" s="52">
        <f t="shared" si="0"/>
        <v>-269115</v>
      </c>
      <c r="H5" s="58">
        <v>0.26500000000000001</v>
      </c>
      <c r="I5" s="58">
        <v>0.25700000000000001</v>
      </c>
    </row>
    <row r="6" spans="1:13" x14ac:dyDescent="0.2">
      <c r="A6" s="65" t="s">
        <v>53</v>
      </c>
      <c r="B6" s="66">
        <v>4</v>
      </c>
      <c r="C6" s="66">
        <v>0</v>
      </c>
      <c r="D6" s="66">
        <v>1</v>
      </c>
      <c r="E6" s="67">
        <v>184353</v>
      </c>
      <c r="F6" s="67">
        <v>229128</v>
      </c>
      <c r="G6" s="67">
        <f t="shared" si="0"/>
        <v>44775</v>
      </c>
      <c r="H6" s="68">
        <v>0.40699999999999997</v>
      </c>
      <c r="I6" s="68">
        <v>0.23499999999999999</v>
      </c>
    </row>
    <row r="7" spans="1:13" x14ac:dyDescent="0.2">
      <c r="A7" t="s">
        <v>54</v>
      </c>
      <c r="B7" s="20">
        <v>30</v>
      </c>
      <c r="C7" s="20">
        <v>10</v>
      </c>
      <c r="D7" s="20">
        <v>12</v>
      </c>
      <c r="E7" s="52">
        <v>268084</v>
      </c>
      <c r="F7" s="3">
        <v>312552</v>
      </c>
      <c r="G7" s="52">
        <f t="shared" si="0"/>
        <v>44468</v>
      </c>
      <c r="H7" s="58">
        <v>0.32</v>
      </c>
      <c r="I7" s="58">
        <v>0.23899999999999999</v>
      </c>
    </row>
    <row r="8" spans="1:13" x14ac:dyDescent="0.2">
      <c r="A8" s="65" t="s">
        <v>55</v>
      </c>
      <c r="B8" s="66">
        <v>14</v>
      </c>
      <c r="C8" s="66">
        <v>0</v>
      </c>
      <c r="D8" s="66">
        <v>0</v>
      </c>
      <c r="E8" s="67">
        <v>336528</v>
      </c>
      <c r="F8" s="67">
        <v>311447</v>
      </c>
      <c r="G8" s="67">
        <f t="shared" si="0"/>
        <v>-25081</v>
      </c>
      <c r="H8" s="68">
        <v>0.39700000000000002</v>
      </c>
      <c r="I8" s="68">
        <v>0.251</v>
      </c>
    </row>
    <row r="9" spans="1:13" x14ac:dyDescent="0.2">
      <c r="A9" t="s">
        <v>56</v>
      </c>
      <c r="B9" s="20">
        <v>9</v>
      </c>
      <c r="C9" s="20">
        <v>2</v>
      </c>
      <c r="D9" s="20">
        <v>1</v>
      </c>
      <c r="E9" s="52">
        <v>143749</v>
      </c>
      <c r="F9" s="3">
        <v>110000</v>
      </c>
      <c r="G9" s="52">
        <f t="shared" si="0"/>
        <v>-33749</v>
      </c>
      <c r="H9" s="57">
        <v>0.32200000000000001</v>
      </c>
      <c r="I9" s="58">
        <v>0.24299999999999999</v>
      </c>
    </row>
    <row r="10" spans="1:13" x14ac:dyDescent="0.2">
      <c r="A10" s="65" t="s">
        <v>57</v>
      </c>
      <c r="B10" s="66">
        <v>9</v>
      </c>
      <c r="C10" s="66">
        <v>2</v>
      </c>
      <c r="D10" s="66">
        <v>1</v>
      </c>
      <c r="E10" s="67">
        <v>158850</v>
      </c>
      <c r="F10" s="67">
        <v>55518</v>
      </c>
      <c r="G10" s="67">
        <f t="shared" si="0"/>
        <v>-103332</v>
      </c>
      <c r="H10" s="68">
        <v>0.46200000000000002</v>
      </c>
      <c r="I10" s="68">
        <v>0.24399999999999999</v>
      </c>
      <c r="M10" s="60"/>
    </row>
    <row r="11" spans="1:13" x14ac:dyDescent="0.2">
      <c r="A11" s="61" t="s">
        <v>58</v>
      </c>
      <c r="B11" s="62">
        <v>27</v>
      </c>
      <c r="C11" s="62">
        <v>5</v>
      </c>
      <c r="D11" s="62">
        <v>7</v>
      </c>
      <c r="E11" s="63">
        <v>348891</v>
      </c>
      <c r="F11" s="69">
        <v>336123</v>
      </c>
      <c r="G11" s="63">
        <f t="shared" si="0"/>
        <v>-12768</v>
      </c>
      <c r="H11" s="70">
        <v>0.43</v>
      </c>
      <c r="I11" s="64">
        <v>0.24299999999999999</v>
      </c>
    </row>
    <row r="13" spans="1:13" x14ac:dyDescent="0.2">
      <c r="A13" s="82" t="s">
        <v>60</v>
      </c>
      <c r="B13" s="82"/>
      <c r="C13" s="82"/>
      <c r="D13" s="82"/>
      <c r="E13" s="82"/>
      <c r="F13" s="82"/>
      <c r="G13" s="82"/>
      <c r="H13" s="82"/>
      <c r="I13" s="82"/>
    </row>
  </sheetData>
  <mergeCells count="1">
    <mergeCell ref="A13:I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A0D98BEDDA7140B1877CBEA8BFF0BE" ma:contentTypeVersion="17" ma:contentTypeDescription="Create a new document." ma:contentTypeScope="" ma:versionID="be8710edc9989337324de5313fd7cb95">
  <xsd:schema xmlns:xsd="http://www.w3.org/2001/XMLSchema" xmlns:xs="http://www.w3.org/2001/XMLSchema" xmlns:p="http://schemas.microsoft.com/office/2006/metadata/properties" xmlns:ns3="a2647447-398d-4cd2-9bf8-c49a850f0745" xmlns:ns4="dd086b0f-5a56-4380-bce8-47caecd2f5e5" targetNamespace="http://schemas.microsoft.com/office/2006/metadata/properties" ma:root="true" ma:fieldsID="2eb9ade447cb5ba6bb23fc3a6e8fbbfe" ns3:_="" ns4:_="">
    <xsd:import namespace="a2647447-398d-4cd2-9bf8-c49a850f0745"/>
    <xsd:import namespace="dd086b0f-5a56-4380-bce8-47caecd2f5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647447-398d-4cd2-9bf8-c49a850f07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086b0f-5a56-4380-bce8-47caecd2f5e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9B30E1-7FDC-42FC-853D-9782A49BE9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A4E71D-7F40-4F84-8FB5-449644BBDE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647447-398d-4cd2-9bf8-c49a850f0745"/>
    <ds:schemaRef ds:uri="dd086b0f-5a56-4380-bce8-47caecd2f5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F276FE-A52D-4284-BF96-167D5A3139FD}">
  <ds:schemaRefs>
    <ds:schemaRef ds:uri="http://schemas.microsoft.com/office/infopath/2007/PartnerControls"/>
    <ds:schemaRef ds:uri="http://purl.org/dc/elements/1.1/"/>
    <ds:schemaRef ds:uri="a2647447-398d-4cd2-9bf8-c49a850f0745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dd086b0f-5a56-4380-bce8-47caecd2f5e5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Thermometer</vt:lpstr>
      <vt:lpstr>Data </vt:lpstr>
      <vt:lpstr>Mar Review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Freiberg</dc:creator>
  <cp:lastModifiedBy>Gary Freiberg</cp:lastModifiedBy>
  <cp:lastPrinted>2024-04-01T14:40:25Z</cp:lastPrinted>
  <dcterms:created xsi:type="dcterms:W3CDTF">2023-12-05T12:36:43Z</dcterms:created>
  <dcterms:modified xsi:type="dcterms:W3CDTF">2024-06-07T10:17:35Z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0x0101003FA0D98BEDDA7140B1877CBEA8BFF0BE</vt:lpwstr>
  </property>
</Properties>
</file>