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drawings/drawing1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6.xml" ContentType="application/vnd.openxmlformats-officedocument.drawingml.chart+xml"/>
  <Override PartName="/xl/drawings/drawing1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showInkAnnotation="0" saveExternalLinkValues="0" autoCompressPictures="0"/>
  <mc:AlternateContent xmlns:mc="http://schemas.openxmlformats.org/markup-compatibility/2006">
    <mc:Choice Requires="x15">
      <x15ac:absPath xmlns:x15ac="http://schemas.microsoft.com/office/spreadsheetml/2010/11/ac" url="/Users/garyfreiberg/Library/Mobile Documents/com~apple~CloudDocs/GAP Improvements/02 Injection Molding/Plastic Process Delp/"/>
    </mc:Choice>
  </mc:AlternateContent>
  <xr:revisionPtr revIDLastSave="0" documentId="8_{EE1B4B43-D5E3-B848-8104-67768FCDA837}" xr6:coauthVersionLast="47" xr6:coauthVersionMax="47" xr10:uidLastSave="{00000000-0000-0000-0000-000000000000}"/>
  <bookViews>
    <workbookView xWindow="6940" yWindow="1840" windowWidth="32680" windowHeight="25160" tabRatio="955" firstSheet="17" activeTab="27" xr2:uid="{00000000-000D-0000-FFFF-FFFF00000000}"/>
  </bookViews>
  <sheets>
    <sheet name="Cover" sheetId="6" r:id="rId1"/>
    <sheet name="REVSHEET" sheetId="36" r:id="rId2"/>
    <sheet name="INTRO" sheetId="5" r:id="rId3"/>
    <sheet name="zone1flchrt" sheetId="24" r:id="rId4"/>
    <sheet name="Outline" sheetId="7" r:id="rId5"/>
    <sheet name="Pre-ReleaseChecklist" sheetId="35" r:id="rId6"/>
    <sheet name="ResTmLoc1" sheetId="11" r:id="rId7"/>
    <sheet name="EquipmentLoc1" sheetId="12" r:id="rId8"/>
    <sheet name="mold info" sheetId="20" r:id="rId9"/>
    <sheet name="Water Layout" sheetId="28" r:id="rId10"/>
    <sheet name="Zone2flchrt" sheetId="25" r:id="rId11"/>
    <sheet name="Moldmkrbench" sheetId="4" r:id="rId12"/>
    <sheet name="ToolDebug" sheetId="3" r:id="rId13"/>
    <sheet name="Tooldebugnotes" sheetId="31" r:id="rId14"/>
    <sheet name="Prelim Hold Time" sheetId="27" r:id="rId15"/>
    <sheet name="4 Corners-Mech Test" sheetId="40" r:id="rId16"/>
    <sheet name="Zone3flchrt" sheetId="26" r:id="rId17"/>
    <sheet name="Viscosity Study" sheetId="9" r:id="rId18"/>
    <sheet name="Cavity Balance" sheetId="15" r:id="rId19"/>
    <sheet name="Hold Time" sheetId="29" r:id="rId20"/>
    <sheet name="4 Corners-ProDev" sheetId="39" r:id="rId21"/>
    <sheet name="Master Process Sheet" sheetId="38" r:id="rId22"/>
    <sheet name="Zone4flchrt" sheetId="43" r:id="rId23"/>
    <sheet name="4 Corners-Final Window" sheetId="37" r:id="rId24"/>
    <sheet name="DOE RESULTS Final" sheetId="33" r:id="rId25"/>
    <sheet name="Hold Time Verif." sheetId="34" r:id="rId26"/>
    <sheet name="Master Process Final" sheetId="41" r:id="rId27"/>
    <sheet name="Last Page (History)" sheetId="42" r:id="rId28"/>
  </sheets>
  <definedNames>
    <definedName name="_Regression_Int" localSheetId="6" hidden="1">1</definedName>
    <definedName name="CONSTANTS">#REF!</definedName>
    <definedName name="_xlnm.Print_Area" localSheetId="8">'mold info'!$A$1:$C$38</definedName>
    <definedName name="_xlnm.Print_Area" localSheetId="6">ResTmLoc1!$A$1:$H$33</definedName>
    <definedName name="Print_Area_MI" localSheetId="6">ResTmLoc1!#REF!</definedName>
    <definedName name="restime" localSheetId="24" hidden="1">{#N/A,#N/A,FALSE,"GPM";#N/A,#N/A,FALSE,"CE";#N/A,#N/A,FALSE,"Heat";#N/A,#N/A,FALSE,"ResTm";#N/A,#N/A,FALSE,"BLEND$"}</definedName>
    <definedName name="restime" localSheetId="19" hidden="1">{#N/A,#N/A,FALSE,"GPM";#N/A,#N/A,FALSE,"CE";#N/A,#N/A,FALSE,"Heat";#N/A,#N/A,FALSE,"ResTm";#N/A,#N/A,FALSE,"BLEND$"}</definedName>
    <definedName name="restime" localSheetId="25" hidden="1">{#N/A,#N/A,FALSE,"GPM";#N/A,#N/A,FALSE,"CE";#N/A,#N/A,FALSE,"Heat";#N/A,#N/A,FALSE,"ResTm";#N/A,#N/A,FALSE,"BLEND$"}</definedName>
    <definedName name="restime" localSheetId="27" hidden="1">{#N/A,#N/A,FALSE,"GPM";#N/A,#N/A,FALSE,"CE";#N/A,#N/A,FALSE,"Heat";#N/A,#N/A,FALSE,"ResTm";#N/A,#N/A,FALSE,"BLEND$"}</definedName>
    <definedName name="restime" localSheetId="26" hidden="1">{#N/A,#N/A,FALSE,"GPM";#N/A,#N/A,FALSE,"CE";#N/A,#N/A,FALSE,"Heat";#N/A,#N/A,FALSE,"ResTm";#N/A,#N/A,FALSE,"BLEND$"}</definedName>
    <definedName name="restime" localSheetId="14" hidden="1">{#N/A,#N/A,FALSE,"GPM";#N/A,#N/A,FALSE,"CE";#N/A,#N/A,FALSE,"Heat";#N/A,#N/A,FALSE,"ResTm";#N/A,#N/A,FALSE,"BLEND$"}</definedName>
    <definedName name="restime" hidden="1">{#N/A,#N/A,FALSE,"GPM";#N/A,#N/A,FALSE,"CE";#N/A,#N/A,FALSE,"Heat";#N/A,#N/A,FALSE,"ResTm";#N/A,#N/A,FALSE,"BLEND$"}</definedName>
    <definedName name="resttime" localSheetId="27" hidden="1">{#N/A,#N/A,FALSE,"GPM";#N/A,#N/A,FALSE,"CE";#N/A,#N/A,FALSE,"Heat";#N/A,#N/A,FALSE,"ResTm";#N/A,#N/A,FALSE,"BLEND$"}</definedName>
    <definedName name="resttime" hidden="1">{#N/A,#N/A,FALSE,"GPM";#N/A,#N/A,FALSE,"CE";#N/A,#N/A,FALSE,"Heat";#N/A,#N/A,FALSE,"ResTm";#N/A,#N/A,FALSE,"BLEND$"}</definedName>
    <definedName name="SPECHEAT">#REF!</definedName>
    <definedName name="therm2">#REF!</definedName>
    <definedName name="THERMAL">#REF!</definedName>
    <definedName name="wrn.mrktsamp." localSheetId="24" hidden="1">{#N/A,#N/A,FALSE,"GPM";#N/A,#N/A,FALSE,"CE";#N/A,#N/A,FALSE,"Heat";#N/A,#N/A,FALSE,"ResTm";#N/A,#N/A,FALSE,"BLEND$"}</definedName>
    <definedName name="wrn.mrktsamp." localSheetId="19" hidden="1">{#N/A,#N/A,FALSE,"GPM";#N/A,#N/A,FALSE,"CE";#N/A,#N/A,FALSE,"Heat";#N/A,#N/A,FALSE,"ResTm";#N/A,#N/A,FALSE,"BLEND$"}</definedName>
    <definedName name="wrn.mrktsamp." localSheetId="25" hidden="1">{#N/A,#N/A,FALSE,"GPM";#N/A,#N/A,FALSE,"CE";#N/A,#N/A,FALSE,"Heat";#N/A,#N/A,FALSE,"ResTm";#N/A,#N/A,FALSE,"BLEND$"}</definedName>
    <definedName name="wrn.mrktsamp." localSheetId="27" hidden="1">{#N/A,#N/A,FALSE,"GPM";#N/A,#N/A,FALSE,"CE";#N/A,#N/A,FALSE,"Heat";#N/A,#N/A,FALSE,"ResTm";#N/A,#N/A,FALSE,"BLEND$"}</definedName>
    <definedName name="wrn.mrktsamp." localSheetId="26" hidden="1">{#N/A,#N/A,FALSE,"GPM";#N/A,#N/A,FALSE,"CE";#N/A,#N/A,FALSE,"Heat";#N/A,#N/A,FALSE,"ResTm";#N/A,#N/A,FALSE,"BLEND$"}</definedName>
    <definedName name="wrn.mrktsamp." localSheetId="8" hidden="1">{#N/A,#N/A,FALSE,"GPM";#N/A,#N/A,FALSE,"CE";#N/A,#N/A,FALSE,"Heat";#N/A,#N/A,FALSE,"ResTm";#N/A,#N/A,FALSE,"BLEND$"}</definedName>
    <definedName name="wrn.mrktsamp." localSheetId="14" hidden="1">{#N/A,#N/A,FALSE,"GPM";#N/A,#N/A,FALSE,"CE";#N/A,#N/A,FALSE,"Heat";#N/A,#N/A,FALSE,"ResTm";#N/A,#N/A,FALSE,"BLEND$"}</definedName>
    <definedName name="wrn.mrktsamp." localSheetId="6" hidden="1">{#N/A,#N/A,FALSE,"GPM";#N/A,#N/A,FALSE,"CE";#N/A,#N/A,FALSE,"Heat";#N/A,#N/A,FALSE,"ResTm";#N/A,#N/A,FALSE,"BLEND$"}</definedName>
    <definedName name="wrn.mrktsamp." hidden="1">{#N/A,#N/A,FALSE,"GPM";#N/A,#N/A,FALSE,"CE";#N/A,#N/A,FALSE,"Heat";#N/A,#N/A,FALSE,"ResTm";#N/A,#N/A,FALSE,"BLEND$"}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" i="37" l="1"/>
  <c r="K1" i="37"/>
  <c r="N1" i="37"/>
  <c r="D2" i="37"/>
  <c r="K2" i="37"/>
  <c r="N2" i="37"/>
  <c r="D3" i="37"/>
  <c r="J3" i="37"/>
  <c r="L3" i="37"/>
  <c r="N3" i="37"/>
  <c r="D6" i="39"/>
  <c r="N6" i="39"/>
  <c r="D6" i="37" s="1"/>
  <c r="D8" i="37"/>
  <c r="C8" i="37" s="1"/>
  <c r="I8" i="37"/>
  <c r="J8" i="37"/>
  <c r="K8" i="37"/>
  <c r="L8" i="37"/>
  <c r="D9" i="37"/>
  <c r="C9" i="37"/>
  <c r="G9" i="37"/>
  <c r="M9" i="37" s="1"/>
  <c r="H9" i="37"/>
  <c r="I9" i="37"/>
  <c r="J9" i="37"/>
  <c r="K9" i="37"/>
  <c r="L9" i="37"/>
  <c r="D10" i="37"/>
  <c r="C10" i="37"/>
  <c r="G10" i="37"/>
  <c r="H10" i="37"/>
  <c r="M10" i="37" s="1"/>
  <c r="I10" i="37"/>
  <c r="J10" i="37"/>
  <c r="K10" i="37"/>
  <c r="L10" i="37"/>
  <c r="D11" i="37"/>
  <c r="G11" i="37" s="1"/>
  <c r="M11" i="37" s="1"/>
  <c r="C11" i="37"/>
  <c r="H11" i="37"/>
  <c r="I11" i="37"/>
  <c r="J11" i="37"/>
  <c r="K11" i="37"/>
  <c r="L11" i="37"/>
  <c r="D12" i="37"/>
  <c r="H12" i="37" s="1"/>
  <c r="M12" i="37" s="1"/>
  <c r="C12" i="37"/>
  <c r="G12" i="37"/>
  <c r="I12" i="37"/>
  <c r="J12" i="37"/>
  <c r="K12" i="37"/>
  <c r="L12" i="37"/>
  <c r="D13" i="37"/>
  <c r="C13" i="37"/>
  <c r="G13" i="37"/>
  <c r="H13" i="37"/>
  <c r="I13" i="37"/>
  <c r="J13" i="37"/>
  <c r="K13" i="37"/>
  <c r="L13" i="37"/>
  <c r="M13" i="37"/>
  <c r="D14" i="37"/>
  <c r="C14" i="37" s="1"/>
  <c r="D15" i="37"/>
  <c r="G15" i="37" s="1"/>
  <c r="M15" i="37" s="1"/>
  <c r="C15" i="37"/>
  <c r="H15" i="37"/>
  <c r="D16" i="37"/>
  <c r="C16" i="37" s="1"/>
  <c r="D17" i="37"/>
  <c r="C17" i="37" s="1"/>
  <c r="I17" i="37"/>
  <c r="J17" i="37"/>
  <c r="K17" i="37"/>
  <c r="L17" i="37"/>
  <c r="D18" i="37"/>
  <c r="H18" i="37" s="1"/>
  <c r="C18" i="37"/>
  <c r="I18" i="37"/>
  <c r="J18" i="37"/>
  <c r="K18" i="37"/>
  <c r="L18" i="37"/>
  <c r="D19" i="37"/>
  <c r="C19" i="37"/>
  <c r="D20" i="37"/>
  <c r="C20" i="37"/>
  <c r="G20" i="37"/>
  <c r="M20" i="37" s="1"/>
  <c r="H20" i="37"/>
  <c r="I20" i="37"/>
  <c r="J20" i="37"/>
  <c r="K20" i="37"/>
  <c r="L20" i="37"/>
  <c r="D21" i="37"/>
  <c r="C21" i="37"/>
  <c r="G21" i="37"/>
  <c r="H21" i="37"/>
  <c r="M21" i="37" s="1"/>
  <c r="I21" i="37"/>
  <c r="J21" i="37"/>
  <c r="K21" i="37"/>
  <c r="L21" i="37"/>
  <c r="D22" i="37"/>
  <c r="G22" i="37" s="1"/>
  <c r="M22" i="37" s="1"/>
  <c r="C22" i="37"/>
  <c r="H22" i="37"/>
  <c r="I22" i="37"/>
  <c r="J22" i="37"/>
  <c r="K22" i="37"/>
  <c r="L22" i="37"/>
  <c r="D23" i="37"/>
  <c r="H23" i="37" s="1"/>
  <c r="M23" i="37" s="1"/>
  <c r="C23" i="37"/>
  <c r="G23" i="37"/>
  <c r="I23" i="37"/>
  <c r="J23" i="37"/>
  <c r="K23" i="37"/>
  <c r="L23" i="37"/>
  <c r="D24" i="39"/>
  <c r="N24" i="39"/>
  <c r="D24" i="37" s="1"/>
  <c r="N24" i="37" s="1"/>
  <c r="D25" i="39"/>
  <c r="N25" i="39"/>
  <c r="D25" i="37"/>
  <c r="N25" i="37"/>
  <c r="D26" i="39"/>
  <c r="N26" i="39" s="1"/>
  <c r="D27" i="37"/>
  <c r="C27" i="37"/>
  <c r="M27" i="37"/>
  <c r="D28" i="37"/>
  <c r="C28" i="37"/>
  <c r="M28" i="37"/>
  <c r="N29" i="39"/>
  <c r="D29" i="37" s="1"/>
  <c r="N30" i="39"/>
  <c r="D30" i="37"/>
  <c r="C30" i="37" s="1"/>
  <c r="N31" i="39"/>
  <c r="D31" i="37" s="1"/>
  <c r="N31" i="37" s="1"/>
  <c r="B51" i="41" s="1"/>
  <c r="N32" i="39"/>
  <c r="D32" i="37"/>
  <c r="C32" i="37" s="1"/>
  <c r="N33" i="39"/>
  <c r="D33" i="37" s="1"/>
  <c r="N34" i="39"/>
  <c r="D34" i="37"/>
  <c r="N34" i="37"/>
  <c r="N35" i="39"/>
  <c r="D35" i="37" s="1"/>
  <c r="N35" i="37" s="1"/>
  <c r="B37" i="41" s="1"/>
  <c r="F37" i="41" s="1"/>
  <c r="N36" i="39"/>
  <c r="D36" i="37"/>
  <c r="N36" i="37"/>
  <c r="N37" i="39"/>
  <c r="D37" i="37" s="1"/>
  <c r="N37" i="37" s="1"/>
  <c r="B43" i="41" s="1"/>
  <c r="N38" i="39"/>
  <c r="D38" i="37" s="1"/>
  <c r="N38" i="37" s="1"/>
  <c r="N39" i="39"/>
  <c r="D39" i="37" s="1"/>
  <c r="N39" i="37" s="1"/>
  <c r="N40" i="39"/>
  <c r="D40" i="37" s="1"/>
  <c r="N40" i="37" s="1"/>
  <c r="B45" i="41" s="1"/>
  <c r="D41" i="39"/>
  <c r="N41" i="39" s="1"/>
  <c r="D41" i="37" s="1"/>
  <c r="N41" i="37" s="1"/>
  <c r="D42" i="39"/>
  <c r="N42" i="39" s="1"/>
  <c r="D24" i="12"/>
  <c r="D43" i="39" s="1"/>
  <c r="N43" i="39" s="1"/>
  <c r="D43" i="37" s="1"/>
  <c r="D25" i="12"/>
  <c r="D44" i="39" s="1"/>
  <c r="N44" i="39" s="1"/>
  <c r="D44" i="37" s="1"/>
  <c r="N45" i="39"/>
  <c r="D45" i="37" s="1"/>
  <c r="N45" i="37" s="1"/>
  <c r="N46" i="39"/>
  <c r="D46" i="37" s="1"/>
  <c r="D47" i="39"/>
  <c r="N47" i="39"/>
  <c r="D47" i="37" s="1"/>
  <c r="N47" i="37" s="1"/>
  <c r="D48" i="39"/>
  <c r="N48" i="39" s="1"/>
  <c r="D48" i="37" s="1"/>
  <c r="N48" i="37" s="1"/>
  <c r="N49" i="39"/>
  <c r="D49" i="37" s="1"/>
  <c r="D8" i="11"/>
  <c r="D50" i="39"/>
  <c r="N50" i="39"/>
  <c r="D50" i="37" s="1"/>
  <c r="N50" i="37" s="1"/>
  <c r="D51" i="39"/>
  <c r="N51" i="39" s="1"/>
  <c r="D51" i="37" s="1"/>
  <c r="N51" i="37" s="1"/>
  <c r="N52" i="39"/>
  <c r="D52" i="37" s="1"/>
  <c r="N52" i="37" s="1"/>
  <c r="B38" i="41" s="1"/>
  <c r="D53" i="37"/>
  <c r="N53" i="37" s="1"/>
  <c r="B46" i="41" s="1"/>
  <c r="D54" i="39"/>
  <c r="N54" i="39"/>
  <c r="D54" i="37" s="1"/>
  <c r="D55" i="39"/>
  <c r="N55" i="39" s="1"/>
  <c r="D1" i="40"/>
  <c r="K1" i="40"/>
  <c r="N1" i="40"/>
  <c r="D2" i="40"/>
  <c r="K2" i="40"/>
  <c r="N2" i="40"/>
  <c r="D3" i="40"/>
  <c r="J3" i="40"/>
  <c r="L3" i="40"/>
  <c r="N3" i="40"/>
  <c r="D6" i="40"/>
  <c r="N6" i="40" s="1"/>
  <c r="D8" i="40"/>
  <c r="G8" i="40"/>
  <c r="H8" i="40"/>
  <c r="I8" i="40"/>
  <c r="J8" i="40"/>
  <c r="K8" i="40"/>
  <c r="L8" i="40"/>
  <c r="M8" i="40"/>
  <c r="D9" i="40"/>
  <c r="G9" i="40" s="1"/>
  <c r="I9" i="40"/>
  <c r="J9" i="40"/>
  <c r="K9" i="40"/>
  <c r="L9" i="40"/>
  <c r="D10" i="40"/>
  <c r="G10" i="40"/>
  <c r="H10" i="40"/>
  <c r="I10" i="40"/>
  <c r="J10" i="40"/>
  <c r="K10" i="40"/>
  <c r="L10" i="40"/>
  <c r="M10" i="40"/>
  <c r="D11" i="40"/>
  <c r="G11" i="40" s="1"/>
  <c r="I11" i="40"/>
  <c r="J11" i="40"/>
  <c r="K11" i="40"/>
  <c r="L11" i="40"/>
  <c r="D12" i="40"/>
  <c r="G12" i="40"/>
  <c r="H12" i="40"/>
  <c r="I12" i="40"/>
  <c r="J12" i="40"/>
  <c r="K12" i="40"/>
  <c r="L12" i="40"/>
  <c r="M12" i="40"/>
  <c r="D13" i="40"/>
  <c r="G13" i="40" s="1"/>
  <c r="I13" i="40"/>
  <c r="J13" i="40"/>
  <c r="K13" i="40"/>
  <c r="L13" i="40"/>
  <c r="D14" i="40"/>
  <c r="G14" i="40"/>
  <c r="H14" i="40"/>
  <c r="I14" i="40"/>
  <c r="J14" i="40"/>
  <c r="K14" i="40"/>
  <c r="L14" i="40"/>
  <c r="M14" i="40"/>
  <c r="D15" i="40"/>
  <c r="G15" i="40" s="1"/>
  <c r="I15" i="40"/>
  <c r="J15" i="40"/>
  <c r="K15" i="40"/>
  <c r="L15" i="40"/>
  <c r="D16" i="40"/>
  <c r="G16" i="40"/>
  <c r="H16" i="40"/>
  <c r="I16" i="40"/>
  <c r="J16" i="40"/>
  <c r="K16" i="40"/>
  <c r="L16" i="40"/>
  <c r="M16" i="40"/>
  <c r="D17" i="40"/>
  <c r="G17" i="40" s="1"/>
  <c r="I17" i="40"/>
  <c r="J17" i="40"/>
  <c r="K17" i="40"/>
  <c r="L17" i="40"/>
  <c r="D18" i="40"/>
  <c r="G18" i="40"/>
  <c r="H18" i="40"/>
  <c r="I18" i="40"/>
  <c r="J18" i="40"/>
  <c r="K18" i="40"/>
  <c r="L18" i="40"/>
  <c r="M18" i="40"/>
  <c r="D20" i="40"/>
  <c r="G20" i="40" s="1"/>
  <c r="D21" i="40"/>
  <c r="G21" i="40"/>
  <c r="H21" i="40"/>
  <c r="L21" i="40" s="1"/>
  <c r="I21" i="40"/>
  <c r="J21" i="40"/>
  <c r="K21" i="40"/>
  <c r="M21" i="40"/>
  <c r="D22" i="40"/>
  <c r="G22" i="40" s="1"/>
  <c r="D23" i="40"/>
  <c r="G23" i="40"/>
  <c r="H23" i="40"/>
  <c r="I23" i="40"/>
  <c r="J23" i="40"/>
  <c r="K23" i="40"/>
  <c r="L23" i="40"/>
  <c r="M23" i="40"/>
  <c r="D24" i="40"/>
  <c r="N24" i="40" s="1"/>
  <c r="D25" i="40"/>
  <c r="D29" i="40" s="1"/>
  <c r="N29" i="40" s="1"/>
  <c r="N25" i="40"/>
  <c r="M27" i="40"/>
  <c r="M28" i="40"/>
  <c r="D30" i="40"/>
  <c r="N30" i="40"/>
  <c r="D31" i="40"/>
  <c r="N31" i="40" s="1"/>
  <c r="M31" i="40"/>
  <c r="D32" i="40"/>
  <c r="N32" i="40" s="1"/>
  <c r="M32" i="40"/>
  <c r="N33" i="40"/>
  <c r="D34" i="40"/>
  <c r="N34" i="40" s="1"/>
  <c r="N35" i="40"/>
  <c r="M36" i="40"/>
  <c r="N36" i="40"/>
  <c r="N37" i="40"/>
  <c r="N38" i="40"/>
  <c r="N39" i="40"/>
  <c r="D40" i="40"/>
  <c r="N40" i="40"/>
  <c r="D41" i="40"/>
  <c r="N41" i="40" s="1"/>
  <c r="D42" i="40"/>
  <c r="N42" i="40" s="1"/>
  <c r="D44" i="40"/>
  <c r="N44" i="40" s="1"/>
  <c r="D45" i="40"/>
  <c r="N45" i="40" s="1"/>
  <c r="D46" i="40"/>
  <c r="N46" i="40" s="1"/>
  <c r="D47" i="40"/>
  <c r="N47" i="40"/>
  <c r="D48" i="40"/>
  <c r="N48" i="40"/>
  <c r="D49" i="40"/>
  <c r="N49" i="40" s="1"/>
  <c r="M49" i="40"/>
  <c r="D50" i="40"/>
  <c r="N50" i="40" s="1"/>
  <c r="M50" i="40"/>
  <c r="D1" i="39"/>
  <c r="K1" i="39"/>
  <c r="N1" i="39"/>
  <c r="D2" i="39"/>
  <c r="K2" i="39"/>
  <c r="N2" i="39"/>
  <c r="D3" i="39"/>
  <c r="J3" i="39"/>
  <c r="L3" i="39"/>
  <c r="N3" i="39"/>
  <c r="G8" i="39"/>
  <c r="H8" i="39"/>
  <c r="I8" i="39"/>
  <c r="J8" i="39"/>
  <c r="K8" i="39"/>
  <c r="L8" i="39"/>
  <c r="M8" i="39"/>
  <c r="G9" i="39"/>
  <c r="H9" i="39"/>
  <c r="M9" i="39" s="1"/>
  <c r="I9" i="39"/>
  <c r="J9" i="39"/>
  <c r="K9" i="39"/>
  <c r="L9" i="39"/>
  <c r="G10" i="39"/>
  <c r="M10" i="39" s="1"/>
  <c r="H10" i="39"/>
  <c r="I10" i="39"/>
  <c r="J10" i="39"/>
  <c r="K10" i="39"/>
  <c r="L10" i="39"/>
  <c r="G11" i="39"/>
  <c r="M11" i="39" s="1"/>
  <c r="H11" i="39"/>
  <c r="I11" i="39"/>
  <c r="J11" i="39"/>
  <c r="K11" i="39"/>
  <c r="L11" i="39"/>
  <c r="G12" i="39"/>
  <c r="H12" i="39"/>
  <c r="I12" i="39"/>
  <c r="J12" i="39"/>
  <c r="K12" i="39"/>
  <c r="L12" i="39"/>
  <c r="M12" i="39"/>
  <c r="D13" i="39"/>
  <c r="G13" i="39" s="1"/>
  <c r="I13" i="39"/>
  <c r="J13" i="39"/>
  <c r="K13" i="39"/>
  <c r="L13" i="39"/>
  <c r="D14" i="39"/>
  <c r="G14" i="39"/>
  <c r="H14" i="39"/>
  <c r="I14" i="39"/>
  <c r="J14" i="39"/>
  <c r="K14" i="39"/>
  <c r="L14" i="39"/>
  <c r="M14" i="39"/>
  <c r="D15" i="39"/>
  <c r="G15" i="39" s="1"/>
  <c r="I15" i="39"/>
  <c r="J15" i="39"/>
  <c r="K15" i="39"/>
  <c r="L15" i="39"/>
  <c r="D16" i="39"/>
  <c r="G16" i="39"/>
  <c r="H16" i="39"/>
  <c r="I16" i="39"/>
  <c r="J16" i="39"/>
  <c r="K16" i="39"/>
  <c r="L16" i="39"/>
  <c r="M16" i="39"/>
  <c r="G17" i="39"/>
  <c r="M17" i="39" s="1"/>
  <c r="H17" i="39"/>
  <c r="I17" i="39"/>
  <c r="J17" i="39"/>
  <c r="K17" i="39"/>
  <c r="L17" i="39"/>
  <c r="G18" i="39"/>
  <c r="H18" i="39"/>
  <c r="I18" i="39"/>
  <c r="J18" i="39"/>
  <c r="K18" i="39"/>
  <c r="L18" i="39"/>
  <c r="M18" i="39"/>
  <c r="D20" i="39"/>
  <c r="G20" i="39"/>
  <c r="I20" i="39" s="1"/>
  <c r="H20" i="39"/>
  <c r="L20" i="39" s="1"/>
  <c r="K20" i="39"/>
  <c r="D21" i="39"/>
  <c r="H21" i="39" s="1"/>
  <c r="G22" i="39"/>
  <c r="J22" i="39" s="1"/>
  <c r="H22" i="39"/>
  <c r="K22" i="39" s="1"/>
  <c r="I22" i="39"/>
  <c r="L22" i="39"/>
  <c r="D23" i="39"/>
  <c r="G23" i="39" s="1"/>
  <c r="I23" i="39"/>
  <c r="J23" i="39"/>
  <c r="K23" i="39"/>
  <c r="L23" i="39"/>
  <c r="M27" i="39"/>
  <c r="M28" i="39"/>
  <c r="M32" i="39"/>
  <c r="M33" i="39"/>
  <c r="M37" i="39"/>
  <c r="M50" i="39"/>
  <c r="M51" i="39"/>
  <c r="B3" i="15"/>
  <c r="E3" i="15"/>
  <c r="H3" i="15"/>
  <c r="B4" i="15"/>
  <c r="E4" i="15"/>
  <c r="H4" i="15"/>
  <c r="B5" i="15"/>
  <c r="E5" i="15"/>
  <c r="H5" i="15"/>
  <c r="B6" i="15"/>
  <c r="E6" i="15"/>
  <c r="H6" i="15"/>
  <c r="B7" i="15"/>
  <c r="E7" i="15"/>
  <c r="H7" i="15"/>
  <c r="H12" i="15"/>
  <c r="B27" i="15" s="1"/>
  <c r="P12" i="15"/>
  <c r="H13" i="15"/>
  <c r="P13" i="15"/>
  <c r="F27" i="15" s="1"/>
  <c r="H14" i="15"/>
  <c r="P14" i="15"/>
  <c r="H15" i="15"/>
  <c r="P15" i="15"/>
  <c r="E27" i="15" s="1"/>
  <c r="G27" i="15" s="1"/>
  <c r="H16" i="15"/>
  <c r="P16" i="15"/>
  <c r="H17" i="15"/>
  <c r="P17" i="15"/>
  <c r="H18" i="15"/>
  <c r="P18" i="15"/>
  <c r="H19" i="15"/>
  <c r="P19" i="15"/>
  <c r="H20" i="15"/>
  <c r="F35" i="15" s="1"/>
  <c r="A23" i="15"/>
  <c r="B23" i="15"/>
  <c r="D23" i="15" s="1"/>
  <c r="C23" i="15"/>
  <c r="E23" i="15"/>
  <c r="F23" i="15"/>
  <c r="G23" i="15" s="1"/>
  <c r="I23" i="15"/>
  <c r="J23" i="15"/>
  <c r="L23" i="15" s="1"/>
  <c r="K23" i="15"/>
  <c r="M23" i="15"/>
  <c r="O23" i="15" s="1"/>
  <c r="N23" i="15"/>
  <c r="A24" i="15"/>
  <c r="B24" i="15"/>
  <c r="C24" i="15"/>
  <c r="D24" i="15" s="1"/>
  <c r="E24" i="15"/>
  <c r="G24" i="15" s="1"/>
  <c r="F24" i="15"/>
  <c r="I24" i="15"/>
  <c r="J24" i="15"/>
  <c r="K24" i="15"/>
  <c r="L24" i="15"/>
  <c r="M24" i="15"/>
  <c r="O24" i="15" s="1"/>
  <c r="N24" i="15"/>
  <c r="A25" i="15"/>
  <c r="B25" i="15"/>
  <c r="D25" i="15" s="1"/>
  <c r="C25" i="15"/>
  <c r="E25" i="15"/>
  <c r="G25" i="15" s="1"/>
  <c r="F25" i="15"/>
  <c r="I25" i="15"/>
  <c r="J25" i="15"/>
  <c r="K25" i="15"/>
  <c r="L25" i="15"/>
  <c r="M25" i="15"/>
  <c r="O25" i="15" s="1"/>
  <c r="N25" i="15"/>
  <c r="A26" i="15"/>
  <c r="B26" i="15"/>
  <c r="D26" i="15" s="1"/>
  <c r="C26" i="15"/>
  <c r="E26" i="15"/>
  <c r="G26" i="15" s="1"/>
  <c r="F26" i="15"/>
  <c r="I26" i="15"/>
  <c r="J26" i="15"/>
  <c r="L26" i="15" s="1"/>
  <c r="K26" i="15"/>
  <c r="M26" i="15"/>
  <c r="N26" i="15"/>
  <c r="O26" i="15"/>
  <c r="F39" i="15"/>
  <c r="A40" i="15"/>
  <c r="B4" i="33"/>
  <c r="E4" i="33"/>
  <c r="H4" i="33"/>
  <c r="B5" i="33"/>
  <c r="E5" i="33"/>
  <c r="H5" i="33"/>
  <c r="B6" i="33"/>
  <c r="E6" i="33"/>
  <c r="H6" i="33"/>
  <c r="B7" i="33"/>
  <c r="E7" i="33"/>
  <c r="H7" i="33"/>
  <c r="B8" i="33"/>
  <c r="E8" i="33"/>
  <c r="H8" i="33"/>
  <c r="B6" i="12"/>
  <c r="E6" i="12"/>
  <c r="H6" i="12"/>
  <c r="B7" i="12"/>
  <c r="E7" i="12"/>
  <c r="H7" i="12"/>
  <c r="B8" i="12"/>
  <c r="E8" i="12"/>
  <c r="H8" i="12"/>
  <c r="B9" i="12"/>
  <c r="E9" i="12"/>
  <c r="H9" i="12"/>
  <c r="B10" i="12"/>
  <c r="E10" i="12"/>
  <c r="H10" i="12"/>
  <c r="D14" i="12"/>
  <c r="D10" i="11"/>
  <c r="B17" i="11" s="1"/>
  <c r="I18" i="12"/>
  <c r="I19" i="12"/>
  <c r="I20" i="12"/>
  <c r="I23" i="12"/>
  <c r="I24" i="12"/>
  <c r="D26" i="12"/>
  <c r="I26" i="12"/>
  <c r="I27" i="12"/>
  <c r="I28" i="12"/>
  <c r="D28" i="11"/>
  <c r="D29" i="11"/>
  <c r="D30" i="11"/>
  <c r="F31" i="11" s="1"/>
  <c r="B3" i="29"/>
  <c r="E3" i="29"/>
  <c r="H3" i="29"/>
  <c r="B4" i="29"/>
  <c r="E4" i="29"/>
  <c r="H4" i="29"/>
  <c r="B5" i="29"/>
  <c r="E5" i="29"/>
  <c r="H5" i="29"/>
  <c r="B6" i="29"/>
  <c r="E6" i="29"/>
  <c r="H6" i="29"/>
  <c r="B7" i="29"/>
  <c r="E7" i="29"/>
  <c r="H7" i="29"/>
  <c r="I10" i="29"/>
  <c r="E16" i="29"/>
  <c r="F17" i="29" s="1"/>
  <c r="A17" i="29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F36" i="29" s="1"/>
  <c r="E17" i="29"/>
  <c r="E18" i="29"/>
  <c r="F18" i="29"/>
  <c r="E19" i="29"/>
  <c r="F20" i="29" s="1"/>
  <c r="E20" i="29"/>
  <c r="E21" i="29"/>
  <c r="F21" i="29"/>
  <c r="E22" i="29"/>
  <c r="F22" i="29" s="1"/>
  <c r="E23" i="29"/>
  <c r="E24" i="29"/>
  <c r="F24" i="29"/>
  <c r="E25" i="29"/>
  <c r="F25" i="29" s="1"/>
  <c r="E26" i="29"/>
  <c r="F26" i="29" s="1"/>
  <c r="E27" i="29"/>
  <c r="F28" i="29" s="1"/>
  <c r="F27" i="29"/>
  <c r="E28" i="29"/>
  <c r="E29" i="29"/>
  <c r="F29" i="29" s="1"/>
  <c r="E30" i="29"/>
  <c r="E31" i="29"/>
  <c r="F31" i="29"/>
  <c r="E32" i="29"/>
  <c r="F32" i="29" s="1"/>
  <c r="E33" i="29"/>
  <c r="E34" i="29"/>
  <c r="F34" i="29"/>
  <c r="E35" i="29"/>
  <c r="F35" i="29" s="1"/>
  <c r="B3" i="34"/>
  <c r="E3" i="34"/>
  <c r="H3" i="34"/>
  <c r="B4" i="34"/>
  <c r="E4" i="34"/>
  <c r="H4" i="34"/>
  <c r="B5" i="34"/>
  <c r="E5" i="34"/>
  <c r="H5" i="34"/>
  <c r="B6" i="34"/>
  <c r="E6" i="34"/>
  <c r="H6" i="34"/>
  <c r="B7" i="34"/>
  <c r="E7" i="34"/>
  <c r="H7" i="34"/>
  <c r="I10" i="34"/>
  <c r="E16" i="34"/>
  <c r="A17" i="34"/>
  <c r="E17" i="34"/>
  <c r="F17" i="34" s="1"/>
  <c r="A18" i="34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F36" i="34" s="1"/>
  <c r="E18" i="34"/>
  <c r="F19" i="34" s="1"/>
  <c r="F18" i="34"/>
  <c r="E19" i="34"/>
  <c r="E20" i="34"/>
  <c r="F20" i="34" s="1"/>
  <c r="E21" i="34"/>
  <c r="E22" i="34"/>
  <c r="F22" i="34"/>
  <c r="E23" i="34"/>
  <c r="F23" i="34" s="1"/>
  <c r="E24" i="34"/>
  <c r="F24" i="34" s="1"/>
  <c r="E25" i="34"/>
  <c r="F25" i="34"/>
  <c r="E26" i="34"/>
  <c r="F27" i="34" s="1"/>
  <c r="E27" i="34"/>
  <c r="E28" i="34"/>
  <c r="F28" i="34"/>
  <c r="E29" i="34"/>
  <c r="F29" i="34" s="1"/>
  <c r="E30" i="34"/>
  <c r="E31" i="34"/>
  <c r="F31" i="34"/>
  <c r="E32" i="34"/>
  <c r="F32" i="34" s="1"/>
  <c r="E33" i="34"/>
  <c r="F33" i="34" s="1"/>
  <c r="E34" i="34"/>
  <c r="F35" i="34" s="1"/>
  <c r="F34" i="34"/>
  <c r="E35" i="34"/>
  <c r="G4" i="41"/>
  <c r="G6" i="41" s="1"/>
  <c r="I6" i="41" s="1"/>
  <c r="G5" i="41"/>
  <c r="B6" i="41"/>
  <c r="C6" i="41"/>
  <c r="B7" i="41"/>
  <c r="G7" i="41"/>
  <c r="G8" i="41"/>
  <c r="I8" i="41"/>
  <c r="B9" i="41"/>
  <c r="G9" i="41"/>
  <c r="B10" i="41"/>
  <c r="G10" i="41"/>
  <c r="G11" i="41"/>
  <c r="B13" i="41"/>
  <c r="B14" i="41"/>
  <c r="B15" i="41"/>
  <c r="B18" i="41"/>
  <c r="B19" i="41"/>
  <c r="B21" i="41"/>
  <c r="F21" i="41"/>
  <c r="B22" i="41"/>
  <c r="F22" i="41" s="1"/>
  <c r="B23" i="41"/>
  <c r="F23" i="41" s="1"/>
  <c r="B24" i="41"/>
  <c r="F24" i="41" s="1"/>
  <c r="B25" i="41"/>
  <c r="F25" i="41"/>
  <c r="B26" i="41"/>
  <c r="F26" i="41"/>
  <c r="B27" i="41"/>
  <c r="F27" i="41"/>
  <c r="B28" i="41"/>
  <c r="F28" i="41"/>
  <c r="B29" i="41"/>
  <c r="F29" i="41"/>
  <c r="B30" i="41"/>
  <c r="F30" i="41" s="1"/>
  <c r="B32" i="41"/>
  <c r="F32" i="41"/>
  <c r="B33" i="41"/>
  <c r="F33" i="41" s="1"/>
  <c r="B34" i="41"/>
  <c r="F34" i="41"/>
  <c r="B35" i="41"/>
  <c r="F35" i="41" s="1"/>
  <c r="B36" i="41"/>
  <c r="F36" i="41" s="1"/>
  <c r="B47" i="41"/>
  <c r="B49" i="41"/>
  <c r="B56" i="41"/>
  <c r="G4" i="38"/>
  <c r="G5" i="38"/>
  <c r="G6" i="38" s="1"/>
  <c r="I6" i="38" s="1"/>
  <c r="B6" i="38"/>
  <c r="C6" i="38"/>
  <c r="B7" i="38"/>
  <c r="G7" i="38"/>
  <c r="G8" i="38"/>
  <c r="I8" i="38" s="1"/>
  <c r="B9" i="38"/>
  <c r="G9" i="38"/>
  <c r="B10" i="38"/>
  <c r="G10" i="38"/>
  <c r="G11" i="38"/>
  <c r="B13" i="38"/>
  <c r="B14" i="38"/>
  <c r="B15" i="38"/>
  <c r="B18" i="38"/>
  <c r="B19" i="38"/>
  <c r="B21" i="38"/>
  <c r="D21" i="38"/>
  <c r="B22" i="38"/>
  <c r="D22" i="38"/>
  <c r="B23" i="38"/>
  <c r="D23" i="38"/>
  <c r="B24" i="38"/>
  <c r="D24" i="38" s="1"/>
  <c r="B25" i="38"/>
  <c r="D25" i="38"/>
  <c r="B26" i="38"/>
  <c r="D26" i="38" s="1"/>
  <c r="B27" i="38"/>
  <c r="D27" i="38" s="1"/>
  <c r="B28" i="38"/>
  <c r="D28" i="38" s="1"/>
  <c r="B29" i="38"/>
  <c r="D29" i="38"/>
  <c r="B30" i="38"/>
  <c r="D30" i="38"/>
  <c r="B32" i="38"/>
  <c r="D32" i="38" s="1"/>
  <c r="B33" i="38"/>
  <c r="D33" i="38"/>
  <c r="B34" i="38"/>
  <c r="D34" i="38"/>
  <c r="B35" i="38"/>
  <c r="D35" i="38"/>
  <c r="B36" i="38"/>
  <c r="D36" i="38" s="1"/>
  <c r="B37" i="38"/>
  <c r="D37" i="38"/>
  <c r="B38" i="38"/>
  <c r="B41" i="38"/>
  <c r="D41" i="38" s="1"/>
  <c r="B42" i="38"/>
  <c r="D42" i="38"/>
  <c r="B43" i="38"/>
  <c r="B44" i="38"/>
  <c r="B45" i="38"/>
  <c r="B46" i="38"/>
  <c r="B47" i="38"/>
  <c r="B49" i="38"/>
  <c r="B51" i="38"/>
  <c r="B52" i="38"/>
  <c r="D52" i="38" s="1"/>
  <c r="B53" i="38"/>
  <c r="D53" i="38" s="1"/>
  <c r="B55" i="38"/>
  <c r="D55" i="38"/>
  <c r="B56" i="38"/>
  <c r="E58" i="38"/>
  <c r="F58" i="38" s="1"/>
  <c r="E59" i="38"/>
  <c r="F59" i="38"/>
  <c r="G59" i="38"/>
  <c r="E60" i="38"/>
  <c r="F60" i="38"/>
  <c r="G60" i="38"/>
  <c r="E61" i="38"/>
  <c r="F61" i="38" s="1"/>
  <c r="E62" i="38"/>
  <c r="F62" i="38"/>
  <c r="G62" i="38"/>
  <c r="E63" i="38"/>
  <c r="G63" i="38" s="1"/>
  <c r="F63" i="38"/>
  <c r="E64" i="38"/>
  <c r="F64" i="38" s="1"/>
  <c r="E65" i="38"/>
  <c r="F65" i="38" s="1"/>
  <c r="G65" i="38"/>
  <c r="E66" i="38"/>
  <c r="G66" i="38" s="1"/>
  <c r="F66" i="38"/>
  <c r="E67" i="38"/>
  <c r="F67" i="38"/>
  <c r="G67" i="38"/>
  <c r="E68" i="38"/>
  <c r="F68" i="38"/>
  <c r="G68" i="38"/>
  <c r="E69" i="38"/>
  <c r="G69" i="38" s="1"/>
  <c r="C3" i="20"/>
  <c r="C4" i="20"/>
  <c r="C8" i="20"/>
  <c r="B4" i="4"/>
  <c r="E4" i="4"/>
  <c r="H4" i="4"/>
  <c r="B5" i="4"/>
  <c r="E5" i="4"/>
  <c r="H5" i="4"/>
  <c r="B6" i="4"/>
  <c r="E6" i="4"/>
  <c r="H6" i="4"/>
  <c r="B7" i="4"/>
  <c r="E7" i="4"/>
  <c r="H7" i="4"/>
  <c r="B8" i="4"/>
  <c r="E8" i="4"/>
  <c r="H8" i="4"/>
  <c r="G34" i="4"/>
  <c r="J34" i="4"/>
  <c r="E35" i="4"/>
  <c r="H35" i="4"/>
  <c r="C45" i="4"/>
  <c r="C46" i="4"/>
  <c r="J12" i="7"/>
  <c r="J80" i="7" s="1"/>
  <c r="D11" i="7" s="1"/>
  <c r="J13" i="7"/>
  <c r="J14" i="7"/>
  <c r="J15" i="7"/>
  <c r="J16" i="7"/>
  <c r="J17" i="7"/>
  <c r="J20" i="7"/>
  <c r="J21" i="7"/>
  <c r="J22" i="7"/>
  <c r="J24" i="7"/>
  <c r="J23" i="7"/>
  <c r="J25" i="7"/>
  <c r="J28" i="7"/>
  <c r="J29" i="7"/>
  <c r="J30" i="7"/>
  <c r="J31" i="7"/>
  <c r="J32" i="7"/>
  <c r="J33" i="7"/>
  <c r="J34" i="7"/>
  <c r="J35" i="7"/>
  <c r="A29" i="7"/>
  <c r="J36" i="7"/>
  <c r="J37" i="7"/>
  <c r="J38" i="7"/>
  <c r="J41" i="7"/>
  <c r="J42" i="7"/>
  <c r="J43" i="7"/>
  <c r="J44" i="7"/>
  <c r="J45" i="7"/>
  <c r="J46" i="7"/>
  <c r="J47" i="7"/>
  <c r="J48" i="7"/>
  <c r="J51" i="7"/>
  <c r="J52" i="7"/>
  <c r="J53" i="7"/>
  <c r="J54" i="7"/>
  <c r="J61" i="7"/>
  <c r="J62" i="7"/>
  <c r="J66" i="7"/>
  <c r="J57" i="7"/>
  <c r="J58" i="7"/>
  <c r="J59" i="7"/>
  <c r="J60" i="7"/>
  <c r="J63" i="7"/>
  <c r="J72" i="7"/>
  <c r="B3" i="27"/>
  <c r="E3" i="27"/>
  <c r="H3" i="27"/>
  <c r="B4" i="27"/>
  <c r="E4" i="27"/>
  <c r="H4" i="27"/>
  <c r="B5" i="27"/>
  <c r="E5" i="27"/>
  <c r="H5" i="27"/>
  <c r="B6" i="27"/>
  <c r="E6" i="27"/>
  <c r="H6" i="27"/>
  <c r="B7" i="27"/>
  <c r="E7" i="27"/>
  <c r="H7" i="27"/>
  <c r="I10" i="27"/>
  <c r="E16" i="27"/>
  <c r="F17" i="27" s="1"/>
  <c r="A17" i="27"/>
  <c r="E17" i="27"/>
  <c r="A18" i="27"/>
  <c r="E18" i="27"/>
  <c r="F18" i="27"/>
  <c r="A19" i="27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F36" i="27" s="1"/>
  <c r="E19" i="27"/>
  <c r="F19" i="27" s="1"/>
  <c r="E20" i="27"/>
  <c r="F20" i="27" s="1"/>
  <c r="E21" i="27"/>
  <c r="F21" i="27"/>
  <c r="E22" i="27"/>
  <c r="F22" i="27" s="1"/>
  <c r="E23" i="27"/>
  <c r="F23" i="27" s="1"/>
  <c r="E24" i="27"/>
  <c r="F25" i="27" s="1"/>
  <c r="F24" i="27"/>
  <c r="E25" i="27"/>
  <c r="E26" i="27"/>
  <c r="F26" i="27"/>
  <c r="E27" i="27"/>
  <c r="F27" i="27" s="1"/>
  <c r="E28" i="27"/>
  <c r="F28" i="27"/>
  <c r="E29" i="27"/>
  <c r="F29" i="27"/>
  <c r="E30" i="27"/>
  <c r="F30" i="27" s="1"/>
  <c r="E31" i="27"/>
  <c r="F31" i="27"/>
  <c r="E32" i="27"/>
  <c r="F33" i="27" s="1"/>
  <c r="E33" i="27"/>
  <c r="E34" i="27"/>
  <c r="F34" i="27"/>
  <c r="E35" i="27"/>
  <c r="F35" i="27" s="1"/>
  <c r="A13" i="11"/>
  <c r="B4" i="3"/>
  <c r="E4" i="3"/>
  <c r="H4" i="3"/>
  <c r="B5" i="3"/>
  <c r="E5" i="3"/>
  <c r="H5" i="3"/>
  <c r="B6" i="3"/>
  <c r="E6" i="3"/>
  <c r="H6" i="3"/>
  <c r="B7" i="3"/>
  <c r="E7" i="3"/>
  <c r="H7" i="3"/>
  <c r="B8" i="3"/>
  <c r="E8" i="3"/>
  <c r="H8" i="3"/>
  <c r="B3" i="9"/>
  <c r="E3" i="9"/>
  <c r="H3" i="9"/>
  <c r="B4" i="9"/>
  <c r="E4" i="9"/>
  <c r="H4" i="9"/>
  <c r="B5" i="9"/>
  <c r="E5" i="9"/>
  <c r="H5" i="9"/>
  <c r="B6" i="9"/>
  <c r="E6" i="9"/>
  <c r="H6" i="9"/>
  <c r="B7" i="9"/>
  <c r="E7" i="9"/>
  <c r="H7" i="9"/>
  <c r="I10" i="9"/>
  <c r="I22" i="9" s="1"/>
  <c r="I11" i="9"/>
  <c r="C17" i="9"/>
  <c r="B67" i="9" s="1"/>
  <c r="H67" i="9"/>
  <c r="D17" i="9"/>
  <c r="G17" i="9" s="1"/>
  <c r="P67" i="9"/>
  <c r="E17" i="9" s="1"/>
  <c r="F17" i="9" s="1"/>
  <c r="C18" i="9"/>
  <c r="J68" i="9" s="1"/>
  <c r="H68" i="9"/>
  <c r="D18" i="9"/>
  <c r="P68" i="9"/>
  <c r="E18" i="9" s="1"/>
  <c r="F18" i="9" s="1"/>
  <c r="C19" i="9"/>
  <c r="B69" i="9" s="1"/>
  <c r="H69" i="9"/>
  <c r="D19" i="9" s="1"/>
  <c r="P69" i="9"/>
  <c r="E19" i="9"/>
  <c r="F19" i="9"/>
  <c r="C20" i="9"/>
  <c r="J70" i="9" s="1"/>
  <c r="H70" i="9"/>
  <c r="D20" i="9" s="1"/>
  <c r="P70" i="9"/>
  <c r="E20" i="9" s="1"/>
  <c r="F20" i="9" s="1"/>
  <c r="H71" i="9"/>
  <c r="D21" i="9"/>
  <c r="P71" i="9"/>
  <c r="E21" i="9" s="1"/>
  <c r="F21" i="9" s="1"/>
  <c r="H21" i="9" s="1"/>
  <c r="G21" i="9"/>
  <c r="I21" i="9"/>
  <c r="H72" i="9"/>
  <c r="D22" i="9" s="1"/>
  <c r="P72" i="9"/>
  <c r="E22" i="9"/>
  <c r="F22" i="9"/>
  <c r="H73" i="9"/>
  <c r="D23" i="9" s="1"/>
  <c r="P73" i="9"/>
  <c r="E23" i="9"/>
  <c r="F23" i="9"/>
  <c r="H74" i="9"/>
  <c r="D24" i="9"/>
  <c r="G24" i="9" s="1"/>
  <c r="P74" i="9"/>
  <c r="E24" i="9" s="1"/>
  <c r="F24" i="9" s="1"/>
  <c r="H75" i="9"/>
  <c r="D25" i="9"/>
  <c r="I25" i="9" s="1"/>
  <c r="P75" i="9"/>
  <c r="E25" i="9" s="1"/>
  <c r="F25" i="9" s="1"/>
  <c r="H76" i="9"/>
  <c r="D26" i="9" s="1"/>
  <c r="P76" i="9"/>
  <c r="E26" i="9" s="1"/>
  <c r="F26" i="9" s="1"/>
  <c r="H77" i="9"/>
  <c r="D27" i="9" s="1"/>
  <c r="P77" i="9"/>
  <c r="E27" i="9"/>
  <c r="F27" i="9" s="1"/>
  <c r="H78" i="9"/>
  <c r="D28" i="9" s="1"/>
  <c r="P78" i="9"/>
  <c r="E28" i="9"/>
  <c r="F28" i="9" s="1"/>
  <c r="H79" i="9"/>
  <c r="D29" i="9"/>
  <c r="H29" i="9" s="1"/>
  <c r="P79" i="9"/>
  <c r="E29" i="9"/>
  <c r="F29" i="9"/>
  <c r="G29" i="9"/>
  <c r="H80" i="9"/>
  <c r="D30" i="9"/>
  <c r="H30" i="9" s="1"/>
  <c r="P80" i="9"/>
  <c r="E30" i="9"/>
  <c r="F30" i="9"/>
  <c r="G30" i="9"/>
  <c r="H81" i="9"/>
  <c r="D31" i="9"/>
  <c r="P81" i="9"/>
  <c r="E31" i="9"/>
  <c r="F31" i="9" s="1"/>
  <c r="H36" i="9"/>
  <c r="J67" i="9"/>
  <c r="B68" i="9"/>
  <c r="B1" i="28"/>
  <c r="E1" i="28"/>
  <c r="H1" i="28"/>
  <c r="B2" i="28"/>
  <c r="E2" i="28"/>
  <c r="H2" i="28"/>
  <c r="B3" i="28"/>
  <c r="E3" i="28"/>
  <c r="H3" i="28"/>
  <c r="B4" i="28"/>
  <c r="E4" i="28"/>
  <c r="H4" i="28"/>
  <c r="B5" i="28"/>
  <c r="E5" i="28"/>
  <c r="H5" i="28"/>
  <c r="B20" i="38" l="1"/>
  <c r="D35" i="12"/>
  <c r="B20" i="41"/>
  <c r="I20" i="40"/>
  <c r="J20" i="40"/>
  <c r="B39" i="38"/>
  <c r="D26" i="37"/>
  <c r="B31" i="41"/>
  <c r="B31" i="38"/>
  <c r="M28" i="15"/>
  <c r="C33" i="37"/>
  <c r="N33" i="37"/>
  <c r="B55" i="41" s="1"/>
  <c r="F55" i="41" s="1"/>
  <c r="C6" i="37"/>
  <c r="N6" i="37"/>
  <c r="C44" i="37"/>
  <c r="N44" i="37"/>
  <c r="D55" i="37"/>
  <c r="B54" i="38"/>
  <c r="D54" i="38" s="1"/>
  <c r="C43" i="37"/>
  <c r="N43" i="37"/>
  <c r="M15" i="39"/>
  <c r="C54" i="37"/>
  <c r="N54" i="37"/>
  <c r="B53" i="41" s="1"/>
  <c r="F53" i="41" s="1"/>
  <c r="B48" i="38"/>
  <c r="D42" i="37"/>
  <c r="N42" i="37" s="1"/>
  <c r="B48" i="41" s="1"/>
  <c r="M13" i="40"/>
  <c r="H26" i="9"/>
  <c r="G26" i="9"/>
  <c r="I26" i="9"/>
  <c r="K21" i="39"/>
  <c r="L21" i="39"/>
  <c r="G23" i="9"/>
  <c r="H23" i="9"/>
  <c r="I23" i="9"/>
  <c r="C29" i="37"/>
  <c r="N29" i="37"/>
  <c r="B42" i="41" s="1"/>
  <c r="F42" i="41" s="1"/>
  <c r="I28" i="9"/>
  <c r="H28" i="9"/>
  <c r="G28" i="9"/>
  <c r="J81" i="7"/>
  <c r="D26" i="7" s="1"/>
  <c r="G20" i="9"/>
  <c r="H20" i="9"/>
  <c r="H31" i="9"/>
  <c r="I22" i="40"/>
  <c r="J22" i="40"/>
  <c r="G19" i="9"/>
  <c r="I19" i="9"/>
  <c r="H19" i="9"/>
  <c r="M17" i="40"/>
  <c r="B44" i="41"/>
  <c r="A16" i="12"/>
  <c r="D11" i="11"/>
  <c r="H18" i="9"/>
  <c r="G27" i="9"/>
  <c r="I27" i="9"/>
  <c r="H27" i="9"/>
  <c r="G22" i="9"/>
  <c r="H22" i="9"/>
  <c r="C49" i="37"/>
  <c r="N49" i="37"/>
  <c r="G31" i="9"/>
  <c r="I29" i="9"/>
  <c r="C21" i="9"/>
  <c r="F69" i="38"/>
  <c r="G58" i="38"/>
  <c r="F21" i="34"/>
  <c r="F30" i="29"/>
  <c r="H23" i="39"/>
  <c r="M23" i="39" s="1"/>
  <c r="G21" i="39"/>
  <c r="G18" i="37"/>
  <c r="M18" i="37" s="1"/>
  <c r="I24" i="9"/>
  <c r="I20" i="9"/>
  <c r="F32" i="27"/>
  <c r="F26" i="34"/>
  <c r="F19" i="29"/>
  <c r="F38" i="15"/>
  <c r="M20" i="39"/>
  <c r="N32" i="37"/>
  <c r="B52" i="41" s="1"/>
  <c r="F52" i="41" s="1"/>
  <c r="P20" i="15"/>
  <c r="M22" i="39"/>
  <c r="D26" i="40"/>
  <c r="N26" i="40" s="1"/>
  <c r="I18" i="9"/>
  <c r="B70" i="9"/>
  <c r="H25" i="9"/>
  <c r="G18" i="9"/>
  <c r="F30" i="34"/>
  <c r="F23" i="29"/>
  <c r="J20" i="39"/>
  <c r="H15" i="39"/>
  <c r="H13" i="39"/>
  <c r="M13" i="39" s="1"/>
  <c r="H22" i="40"/>
  <c r="M22" i="40" s="1"/>
  <c r="H20" i="40"/>
  <c r="M20" i="40" s="1"/>
  <c r="H17" i="40"/>
  <c r="H15" i="40"/>
  <c r="M15" i="40" s="1"/>
  <c r="H13" i="40"/>
  <c r="H11" i="40"/>
  <c r="M11" i="40" s="1"/>
  <c r="H9" i="40"/>
  <c r="M9" i="40" s="1"/>
  <c r="D43" i="40"/>
  <c r="N43" i="40" s="1"/>
  <c r="J69" i="9"/>
  <c r="G25" i="9"/>
  <c r="I30" i="9"/>
  <c r="G61" i="38"/>
  <c r="F33" i="29"/>
  <c r="H14" i="37"/>
  <c r="H17" i="37"/>
  <c r="G14" i="37"/>
  <c r="M14" i="37" s="1"/>
  <c r="C27" i="15"/>
  <c r="D27" i="15" s="1"/>
  <c r="N30" i="37"/>
  <c r="B41" i="41" s="1"/>
  <c r="F41" i="41" s="1"/>
  <c r="G17" i="37"/>
  <c r="I17" i="9"/>
  <c r="H16" i="37"/>
  <c r="H8" i="37"/>
  <c r="H17" i="9"/>
  <c r="G64" i="38"/>
  <c r="G16" i="37"/>
  <c r="M16" i="37" s="1"/>
  <c r="G8" i="37"/>
  <c r="M8" i="37" s="1"/>
  <c r="I31" i="9"/>
  <c r="H24" i="9"/>
  <c r="J82" i="7" l="1"/>
  <c r="D39" i="7" s="1"/>
  <c r="J83" i="7" s="1"/>
  <c r="D67" i="7" s="1"/>
  <c r="H33" i="9"/>
  <c r="I21" i="39"/>
  <c r="J21" i="39"/>
  <c r="M21" i="39"/>
  <c r="C22" i="9"/>
  <c r="J71" i="9"/>
  <c r="B71" i="9"/>
  <c r="C26" i="37"/>
  <c r="N26" i="37"/>
  <c r="B39" i="41" s="1"/>
  <c r="M17" i="37"/>
  <c r="D39" i="38"/>
  <c r="D40" i="38" s="1"/>
  <c r="B40" i="38"/>
  <c r="C55" i="37"/>
  <c r="N55" i="37"/>
  <c r="B54" i="41" s="1"/>
  <c r="F54" i="41" s="1"/>
  <c r="F13" i="11"/>
  <c r="F14" i="11"/>
  <c r="H17" i="12" s="1"/>
  <c r="D12" i="11"/>
  <c r="K22" i="40"/>
  <c r="L22" i="40"/>
  <c r="K20" i="40"/>
  <c r="L20" i="40"/>
  <c r="F39" i="41" l="1"/>
  <c r="F40" i="41" s="1"/>
  <c r="B40" i="41"/>
  <c r="C23" i="9"/>
  <c r="B72" i="9"/>
  <c r="J72" i="9"/>
  <c r="B50" i="41"/>
  <c r="B50" i="38"/>
  <c r="H16" i="12"/>
  <c r="B73" i="9" l="1"/>
  <c r="J73" i="9"/>
  <c r="C24" i="9"/>
  <c r="C25" i="9" l="1"/>
  <c r="J74" i="9"/>
  <c r="B74" i="9"/>
  <c r="J75" i="9" l="1"/>
  <c r="C26" i="9"/>
  <c r="B75" i="9"/>
  <c r="C27" i="9" l="1"/>
  <c r="J76" i="9"/>
  <c r="B76" i="9"/>
  <c r="B77" i="9" l="1"/>
  <c r="J77" i="9"/>
  <c r="C28" i="9"/>
  <c r="C29" i="9" l="1"/>
  <c r="J78" i="9"/>
  <c r="B78" i="9"/>
  <c r="C30" i="9" l="1"/>
  <c r="J79" i="9"/>
  <c r="B79" i="9"/>
  <c r="C31" i="9" l="1"/>
  <c r="B80" i="9"/>
  <c r="J80" i="9"/>
  <c r="B81" i="9" l="1"/>
  <c r="J81" i="9"/>
</calcChain>
</file>

<file path=xl/sharedStrings.xml><?xml version="1.0" encoding="utf-8"?>
<sst xmlns="http://schemas.openxmlformats.org/spreadsheetml/2006/main" count="1914" uniqueCount="990">
  <si>
    <t>Water fittings are installed and recessed.</t>
  </si>
  <si>
    <t>The schematic for the hot manifold zones is complete and obtainable.</t>
  </si>
  <si>
    <t>There is a sprue puller and pin in the mold.</t>
  </si>
  <si>
    <r>
      <t xml:space="preserve">and the </t>
    </r>
    <r>
      <rPr>
        <b/>
        <sz val="10"/>
        <rFont val="Arial"/>
        <family val="2"/>
      </rPr>
      <t>Mold Specification Document</t>
    </r>
    <r>
      <rPr>
        <sz val="10"/>
        <rFont val="Arial"/>
        <family val="2"/>
      </rPr>
      <t>? (Check each below which are completed)</t>
    </r>
  </si>
  <si>
    <t>On Outside of Mold</t>
  </si>
  <si>
    <t>Part name</t>
  </si>
  <si>
    <t>On Appropriate Mold Components</t>
  </si>
  <si>
    <t>Assembly locations on components _____________________________</t>
  </si>
  <si>
    <t>Measure sprue, runner and gate dimensions for all cavities.  (Record below)</t>
  </si>
  <si>
    <t>Primary runner size (runner#1):</t>
  </si>
  <si>
    <t xml:space="preserve">        Height</t>
  </si>
  <si>
    <t xml:space="preserve">         Width</t>
  </si>
  <si>
    <t xml:space="preserve">  Diameter</t>
  </si>
  <si>
    <t>Second lot of material used.  Lot number:</t>
  </si>
  <si>
    <t>Metrology second lot completed</t>
  </si>
  <si>
    <t>Is a teardown and PM required between runs? (Yes or No)</t>
  </si>
  <si>
    <t>Number of parts needed per cavity for second lot:</t>
  </si>
  <si>
    <t>Number of parts needed per cavity for first lot:</t>
  </si>
  <si>
    <t>shot for 100% First Article for each cavity</t>
  </si>
  <si>
    <t>Put X item required</t>
  </si>
  <si>
    <t>Secondary runner size (runner #1):</t>
  </si>
  <si>
    <t>Secondary runner size (runner #2):</t>
  </si>
  <si>
    <t>Gate Dimensions for Cavity #1:</t>
  </si>
  <si>
    <t>Gate Dimensions for Cavity #2:</t>
  </si>
  <si>
    <t>Gate Dimensions for Cavity #3:</t>
  </si>
  <si>
    <t>Gate Dimensions for Cavity #4:</t>
  </si>
  <si>
    <t>Vancouver process development worksheets.  The worksheets have been tailored for</t>
  </si>
  <si>
    <t>each worksheet for detailed information.</t>
  </si>
  <si>
    <t>on injection Molding variables.</t>
  </si>
  <si>
    <t>Date:</t>
  </si>
  <si>
    <t>Molder:</t>
  </si>
  <si>
    <t>Material:</t>
  </si>
  <si>
    <t>Material Lot:</t>
  </si>
  <si>
    <t>Moldmaker:</t>
  </si>
  <si>
    <t>Part Number:</t>
  </si>
  <si>
    <t>Revision:</t>
  </si>
  <si>
    <t>Cavities:</t>
  </si>
  <si>
    <t>HP Engineer:</t>
  </si>
  <si>
    <t>Machine:</t>
  </si>
  <si>
    <t>Tons:</t>
  </si>
  <si>
    <t>Mold #:</t>
  </si>
  <si>
    <t>Technician:</t>
  </si>
  <si>
    <t>Mechanical Test</t>
  </si>
  <si>
    <t>Process Development</t>
  </si>
  <si>
    <t>Viscosity Study</t>
  </si>
  <si>
    <t>Adjust Transfer Position</t>
  </si>
  <si>
    <t>Cavity Balance</t>
  </si>
  <si>
    <t>Master Process Sheet</t>
  </si>
  <si>
    <t>Collect</t>
  </si>
  <si>
    <t>Capability Study</t>
  </si>
  <si>
    <t>Send Samples to:</t>
  </si>
  <si>
    <t>Is a Second Run Required ? (Yes or No)</t>
  </si>
  <si>
    <t>VISCOSITY STUDY</t>
  </si>
  <si>
    <t>Intensification Ratio =</t>
  </si>
  <si>
    <t xml:space="preserve">   Max Attained Injection Speed </t>
  </si>
  <si>
    <t>Data Table for Viscosity Analysis</t>
  </si>
  <si>
    <t>Injection</t>
  </si>
  <si>
    <t>Speed</t>
  </si>
  <si>
    <t xml:space="preserve">Fill </t>
  </si>
  <si>
    <t>Peak Hydraulic</t>
  </si>
  <si>
    <t>Actual</t>
  </si>
  <si>
    <t>Shear Rate</t>
  </si>
  <si>
    <t>Relative</t>
  </si>
  <si>
    <t>Setting</t>
  </si>
  <si>
    <t>Time</t>
  </si>
  <si>
    <t>Pressure</t>
  </si>
  <si>
    <t>Value</t>
  </si>
  <si>
    <t>(1/Filltime)</t>
  </si>
  <si>
    <t>Viscosity</t>
  </si>
  <si>
    <t>Fast</t>
  </si>
  <si>
    <t>Viscosity Change for this Mold =</t>
  </si>
  <si>
    <t>Fill Time Study Procedure</t>
  </si>
  <si>
    <t>1.    Set the 1st stage injection timer and injection total timer to 10 seconds.</t>
  </si>
  <si>
    <t xml:space="preserve">2.    Incrementally increase injection speed while simultaneously adjusting the 1st stage transfer </t>
  </si>
  <si>
    <t xml:space="preserve">       position to maintain 95% mold fill.  Continue until the maximum injection speed is attained </t>
  </si>
  <si>
    <t xml:space="preserve">       (maximum injection speed of machine or maximum injection speed within the processing </t>
  </si>
  <si>
    <t xml:space="preserve">       capability of the mold).</t>
  </si>
  <si>
    <t xml:space="preserve">3.    Record maximum attained injection speed in one of the three shaded cells (inches/second, </t>
  </si>
  <si>
    <t xml:space="preserve">       cm/second or % of maximum injection speed). </t>
  </si>
  <si>
    <t xml:space="preserve">4.    On the first line of the Data Table for Viscosity Analysis record the Fill Time and Peak Hydraulic </t>
  </si>
  <si>
    <t xml:space="preserve">       Pressure at the maximum attained injection speed.</t>
  </si>
  <si>
    <t xml:space="preserve">5.    Incrementally decrease injection speed as specified in the Injection Speed Setting column.  At each  </t>
  </si>
  <si>
    <t xml:space="preserve">       decrease of Injection Speed record Fill Time and Peak Hydraulic Pressure.  (As injection speed  </t>
  </si>
  <si>
    <t xml:space="preserve">6.   Upon completion of the Study select the optimum Shear Rate from the Relative Viscosity vs </t>
  </si>
  <si>
    <t xml:space="preserve">      Shear Rate graph.  </t>
  </si>
  <si>
    <t xml:space="preserve">7.   From the Data Table for Viscosity Analysis find the corresponding Injection Speed Setting for the </t>
  </si>
  <si>
    <t xml:space="preserve">      optimum Shear Rate selected.</t>
  </si>
  <si>
    <t>DATA ENTRY ENGLISH VALUES</t>
  </si>
  <si>
    <t>DATA ENTRY METRIC VALUES</t>
  </si>
  <si>
    <t>Data Entry English</t>
  </si>
  <si>
    <t>Data Entry Metric</t>
  </si>
  <si>
    <t>DATA ENTRY ENGLISH</t>
  </si>
  <si>
    <t>DATA ENTRY METRIC</t>
  </si>
  <si>
    <t xml:space="preserve">8.   Record this Injection Speed in the "Injection Speed Setting" shaded cell above. </t>
  </si>
  <si>
    <t xml:space="preserve">9.   Set the first stage transfer position to achieve 95% mold fill. </t>
  </si>
  <si>
    <t>10. On the Variable Study Spreadsheet record the Fill Time required to achieve 95% mold fill.</t>
  </si>
  <si>
    <t>© Hewlett-Packard 1996-97</t>
  </si>
  <si>
    <t>Number of Divisions Required ?</t>
  </si>
  <si>
    <t>Mold Description</t>
  </si>
  <si>
    <t>Number of Cavities</t>
  </si>
  <si>
    <t>Part Description</t>
  </si>
  <si>
    <t>Runner Type</t>
  </si>
  <si>
    <t>Recess ID &amp; Depth</t>
  </si>
  <si>
    <t>Ejection Type</t>
  </si>
  <si>
    <t>KO Patterns</t>
  </si>
  <si>
    <t>KO Thread</t>
  </si>
  <si>
    <t>Gate Size/Type</t>
  </si>
  <si>
    <t>Cavity Material</t>
  </si>
  <si>
    <t>Core Material</t>
  </si>
  <si>
    <t>Power</t>
  </si>
  <si>
    <t>Misc</t>
  </si>
  <si>
    <t>OPERATOR SIDE</t>
  </si>
  <si>
    <t>1.4 x [Barrel cap in grams/sp grav PS (1.06)] x [sp grav resin/molded shot wt in grams] x [cycle in sec] x [1 min/60 sec]</t>
  </si>
  <si>
    <t>&lt;-enter Cycle time (sec.),</t>
  </si>
  <si>
    <t>OZ  &gt;</t>
  </si>
  <si>
    <t>Shots at each corner. Send to HP engineer.</t>
  </si>
  <si>
    <t>Final Window Study and Window Capability</t>
  </si>
  <si>
    <t>Master Process Sheet with tolerances</t>
  </si>
  <si>
    <t>Measure 10 shots at each corner. Report as separate document.</t>
  </si>
  <si>
    <t>Shots at each corner. Send 10 to HP engineer.</t>
  </si>
  <si>
    <t>Shots at each corner of window.</t>
  </si>
  <si>
    <t>Final 2-variable Window OR</t>
  </si>
  <si>
    <t>hour period</t>
  </si>
  <si>
    <t>shots during a   -&gt;</t>
  </si>
  <si>
    <t>First lot of material used. Lot number:</t>
  </si>
  <si>
    <t>Metrology first lot completed and is acceptable.</t>
  </si>
  <si>
    <t>Deviations required for CTF dimensions with cpk &lt; 1.33</t>
  </si>
  <si>
    <t>Current Status completion</t>
  </si>
  <si>
    <t>Advanced DOE or steel adjustment completed</t>
  </si>
  <si>
    <t>Metrology has been completed and report as separate document.</t>
  </si>
  <si>
    <t>All CTF diemnsions have CPK &gt; 1.33</t>
  </si>
  <si>
    <t>Grams</t>
  </si>
  <si>
    <t>&lt;-enter Specific Gravity,</t>
  </si>
  <si>
    <t>&lt;-calc machine's shot cap. (grams) for new sp grav,</t>
  </si>
  <si>
    <t xml:space="preserve">   calc. Res time (min.)-&gt;</t>
  </si>
  <si>
    <t>minutes</t>
  </si>
  <si>
    <t xml:space="preserve">     calc. % capacity used-&gt;</t>
  </si>
  <si>
    <t>DRYING HOPPER DRIER RESIDENCE TIME</t>
  </si>
  <si>
    <t>Average Res. Time (hr.) = Hopper Capacity (lbs.) / Plastic use rate (lb./hr.)</t>
  </si>
  <si>
    <t>Note: This formula uses data from D3 &amp; D4 above (Scenario #1)</t>
  </si>
  <si>
    <t>&lt;-calc Hopper Capacity (lbs.),</t>
  </si>
  <si>
    <t>Calc. Res. Time(hr)-&gt;</t>
  </si>
  <si>
    <t xml:space="preserve">EQUIPMENT SPECIFICATIONS </t>
  </si>
  <si>
    <t>INJECTION MOLDING MACHINE:</t>
  </si>
  <si>
    <t>Machine Type:</t>
  </si>
  <si>
    <t>Tonnage:</t>
  </si>
  <si>
    <t>Barrel Size:</t>
  </si>
  <si>
    <t>Screw Type:</t>
  </si>
  <si>
    <t>Nozzle Type:</t>
  </si>
  <si>
    <t xml:space="preserve">L/D </t>
  </si>
  <si>
    <t>Compression Ratio</t>
  </si>
  <si>
    <t>Oz.</t>
  </si>
  <si>
    <t>AUXILLARY EQUIPMENT:</t>
  </si>
  <si>
    <t>Chiller Required ?</t>
  </si>
  <si>
    <t>Y or N</t>
  </si>
  <si>
    <t>Hot Oil ?</t>
  </si>
  <si>
    <t>Standard Thermolator</t>
  </si>
  <si>
    <t>Minutes</t>
  </si>
  <si>
    <t>Hours</t>
  </si>
  <si>
    <t>Vacuum Venting ?</t>
  </si>
  <si>
    <t>End of Arm for robot</t>
  </si>
  <si>
    <t>in/sec</t>
  </si>
  <si>
    <t>Data Sheet for Hold Time Analysis</t>
  </si>
  <si>
    <t>Shot #1</t>
  </si>
  <si>
    <t>Shot #2</t>
  </si>
  <si>
    <t>Shot #3</t>
  </si>
  <si>
    <t xml:space="preserve">Average </t>
  </si>
  <si>
    <t xml:space="preserve">Setting </t>
  </si>
  <si>
    <t>Part Weight</t>
  </si>
  <si>
    <t>(seconds)</t>
  </si>
  <si>
    <t>Hold Time Study Procedure</t>
  </si>
  <si>
    <t>1. Set the Hold time to 1 second and mold 3 shots.</t>
  </si>
  <si>
    <t>2. Weigh 3 parts from cavity one and record the weights of each of the parts, using a .01 gram scale.</t>
  </si>
  <si>
    <t xml:space="preserve">3. Incrementally increase Hold Time as specified in the Hold Time Setting column and decrease the  </t>
  </si>
  <si>
    <t xml:space="preserve">    cooling time the same increment, to maintain the total cycle time.</t>
  </si>
  <si>
    <t xml:space="preserve">4. After each incremental increase of Hold Time mold 3 shots, weigh 3 parts from cavity one and </t>
  </si>
  <si>
    <t xml:space="preserve">    record the weights of each of the 3 parts.</t>
  </si>
  <si>
    <t xml:space="preserve">5. Set the machine Hold Time to the optimum value determined by the chart and record this number   </t>
  </si>
  <si>
    <r>
      <t xml:space="preserve">    in the Hold Time column of the </t>
    </r>
    <r>
      <rPr>
        <b/>
        <sz val="12"/>
        <rFont val="Arial"/>
        <family val="2"/>
      </rPr>
      <t>Variable Study Process Parameters</t>
    </r>
    <r>
      <rPr>
        <sz val="12"/>
        <rFont val="Arial"/>
        <family val="2"/>
        <charset val="204"/>
      </rPr>
      <t xml:space="preserve"> document. </t>
    </r>
  </si>
  <si>
    <t>Full Part Weights</t>
  </si>
  <si>
    <t>Shot 1</t>
  </si>
  <si>
    <t>Shot 2</t>
  </si>
  <si>
    <t>Shot 3</t>
  </si>
  <si>
    <t>Shot 4</t>
  </si>
  <si>
    <t>Shot 5</t>
  </si>
  <si>
    <t>Average</t>
  </si>
  <si>
    <t>Cavity 1</t>
  </si>
  <si>
    <t>Cavity 2</t>
  </si>
  <si>
    <t>Cavity 3</t>
  </si>
  <si>
    <t>Cavity 4</t>
  </si>
  <si>
    <t>Cavity 5</t>
  </si>
  <si>
    <t>Cavity 6</t>
  </si>
  <si>
    <t>Cavity 7</t>
  </si>
  <si>
    <t>Cavity 8</t>
  </si>
  <si>
    <t>Cavity Balance Verification Procedure</t>
  </si>
  <si>
    <t xml:space="preserve">1. Enter maximum acceptable cavity variation in the "0%" shaded cell. </t>
  </si>
  <si>
    <t>2. Mold 5 consecutive "visually" full shots.</t>
  </si>
  <si>
    <t>3. Weigh each part and record the part weights.</t>
  </si>
  <si>
    <t>5. Mold 5 consecutive shots that are "visually" 50-80% full.</t>
  </si>
  <si>
    <t>6. Weigh each part and record the part weights.</t>
  </si>
  <si>
    <t xml:space="preserve">7. If the difference (between the Maximum and Minimum average 50-80% full </t>
  </si>
  <si>
    <t xml:space="preserve">    weights) is less than the acceptable cavity variation % the cavities are balanced. </t>
  </si>
  <si>
    <t xml:space="preserve">    If the difference is greater than the acceptable cavity variation % the cavities are not balanced.</t>
  </si>
  <si>
    <t xml:space="preserve">8. If cavities are not balanced the mold requires cavity balancing. </t>
  </si>
  <si>
    <t xml:space="preserve">    A. Balance the mold cavities.</t>
  </si>
  <si>
    <t xml:space="preserve">    B. Repeat the cavity balance study.</t>
  </si>
  <si>
    <r>
      <t xml:space="preserve">       is decreased do</t>
    </r>
    <r>
      <rPr>
        <b/>
        <sz val="6"/>
        <rFont val="Arial"/>
        <family val="2"/>
        <charset val="204"/>
      </rPr>
      <t xml:space="preserve"> NOT</t>
    </r>
    <r>
      <rPr>
        <sz val="6"/>
        <rFont val="Arial"/>
        <family val="2"/>
        <charset val="204"/>
      </rPr>
      <t xml:space="preserve"> compensate for short shots by adjusting  transfer position or shot size).</t>
    </r>
  </si>
  <si>
    <t>Enter Hold Time Increments For The Study:</t>
  </si>
  <si>
    <t>seconds</t>
  </si>
  <si>
    <t xml:space="preserve">INTRODUCTION AND INSTRUCTIONS </t>
  </si>
  <si>
    <t>INJECTION MOLDING</t>
  </si>
  <si>
    <t>Nozzle Orifice</t>
  </si>
  <si>
    <t>Barrel Size Grams</t>
  </si>
  <si>
    <t>Measure Samples at:</t>
  </si>
  <si>
    <t>Send 10 shots to HP engineer</t>
  </si>
  <si>
    <t>In/Sec</t>
  </si>
  <si>
    <t>(°C)</t>
  </si>
  <si>
    <t>MM/SEC</t>
  </si>
  <si>
    <t>bar</t>
  </si>
  <si>
    <t>bar melt</t>
  </si>
  <si>
    <t xml:space="preserve">MM </t>
  </si>
  <si>
    <t>Dryer Set Point</t>
  </si>
  <si>
    <t>Metric Set</t>
  </si>
  <si>
    <t>CONVEYED TO THE HP ENGINEER.</t>
  </si>
  <si>
    <t>INDICATES A CHECKPOINT WHERE ISSUES ARE TO BE</t>
  </si>
  <si>
    <t>development work.</t>
  </si>
  <si>
    <t>2. Residence Time Calculation Sheet is filled out.</t>
  </si>
  <si>
    <t xml:space="preserve">3. Supplier Process Engineer Fills out the Equipment Spec. Sheet. </t>
  </si>
  <si>
    <t xml:space="preserve">DATA </t>
  </si>
  <si>
    <t>Verify that stampings and engravings are on the mold as specified by HP  part files</t>
  </si>
  <si>
    <t>Units</t>
  </si>
  <si>
    <t>(hours)</t>
  </si>
  <si>
    <t>Intensification Ratio</t>
  </si>
  <si>
    <t>COLOR KEY FOR ENTERING DATA ON THE SPREADSHEETS</t>
  </si>
  <si>
    <t>DATA ENTRY</t>
  </si>
  <si>
    <t>DON'T CHANGE, DATA GATHERED FROM OTHER SOURCE</t>
  </si>
  <si>
    <t>TEXT</t>
  </si>
  <si>
    <t>CALCULATED VALUE</t>
  </si>
  <si>
    <t>Length of Extended Process Run to be:</t>
  </si>
  <si>
    <t>(Yes or No)</t>
  </si>
  <si>
    <t>Are Gauge R &amp; R Values Acceptable?</t>
  </si>
  <si>
    <t>FAI</t>
  </si>
  <si>
    <t xml:space="preserve">Pull </t>
  </si>
  <si>
    <t>%</t>
  </si>
  <si>
    <t>Nozzle Orifice:</t>
  </si>
  <si>
    <t>Nozzle Radius:</t>
  </si>
  <si>
    <t>Is Hydraulic Core Pull Required ?</t>
  </si>
  <si>
    <t>YorN</t>
  </si>
  <si>
    <t>Closed Loop Machine Required</t>
  </si>
  <si>
    <t>Is Valve Gate Control Required ?</t>
  </si>
  <si>
    <t>Are Hydraulic Knockouts Required?</t>
  </si>
  <si>
    <t>Electric Heaters</t>
  </si>
  <si>
    <t>Cavity Pressure Sensing Equipment?</t>
  </si>
  <si>
    <t>Hopper Residence Time:</t>
  </si>
  <si>
    <t>Type of Transducer:</t>
  </si>
  <si>
    <t>Hot Runner Controller</t>
  </si>
  <si>
    <t>Type of Controller:</t>
  </si>
  <si>
    <t>Water Flow Meters</t>
  </si>
  <si>
    <t xml:space="preserve">Logic Valve for </t>
  </si>
  <si>
    <t>Valve Gate Tools</t>
  </si>
  <si>
    <t>TOOL LAYOUT (Provide sketch</t>
  </si>
  <si>
    <t>in</t>
  </si>
  <si>
    <t>Nozzle Length:</t>
  </si>
  <si>
    <t>DATE Identified</t>
  </si>
  <si>
    <t>CORRECTIVE ACTION Date</t>
  </si>
  <si>
    <t>HP Cavity Balance Verification Rev. B  7/1/97</t>
  </si>
  <si>
    <t>Shot Size</t>
  </si>
  <si>
    <t>DON'T CHANGE</t>
  </si>
  <si>
    <t>MOLD INFORMATION</t>
  </si>
  <si>
    <t>SAVE</t>
  </si>
  <si>
    <t>CAVITY BALANCE VERIFICATION AND TRANSFER POSITION SET-POINT</t>
  </si>
  <si>
    <t>TRANSFER POSITION SET-POINT BY WEIGHT</t>
  </si>
  <si>
    <t>Average Part Weight Full</t>
  </si>
  <si>
    <t>4. Move the transfer position upward to produce parts which are "visually" 50-80% full.</t>
  </si>
  <si>
    <t>USE THIS VALUE FOR ALL</t>
  </si>
  <si>
    <t>OF THE TESTS WHICH FOLLOW</t>
  </si>
  <si>
    <t>STEP 1:  DETERMINE TRANSFER POSITION</t>
  </si>
  <si>
    <t>STEP 2: DETERMINE CAVITY BALANCE.</t>
  </si>
  <si>
    <t>IF POSSIBLE PERFORM THE CAVITY BALANCE</t>
  </si>
  <si>
    <t>WITH PRESSURE TRANSDUCERS.   THE CAVITY</t>
  </si>
  <si>
    <t>PRESSURE GIVES THE MOST ACCURATE INDICATION</t>
  </si>
  <si>
    <t>OF CAVITY BALANCE.</t>
  </si>
  <si>
    <t>Max Hyd Press</t>
  </si>
  <si>
    <t>Knockout Pattern</t>
  </si>
  <si>
    <t>Max. Inject. Vel.</t>
  </si>
  <si>
    <t>Required Fill Rate</t>
  </si>
  <si>
    <t># of Transducers required for monitoring</t>
  </si>
  <si>
    <t>Capability of machine for transducers</t>
  </si>
  <si>
    <t>METROLOGY:</t>
  </si>
  <si>
    <t>Fixture Description:</t>
  </si>
  <si>
    <t>Fixture Tool #</t>
  </si>
  <si>
    <t>Inspection Equipment Required:</t>
  </si>
  <si>
    <t>EXPLAIN ISSUES WITH THE STUDY AND WHY THE FINAL POINT WAS SELECTED FOR THE INJECTION RATE.</t>
  </si>
  <si>
    <t>Gauge R&amp;R</t>
  </si>
  <si>
    <t>psi</t>
  </si>
  <si>
    <t xml:space="preserve">in </t>
  </si>
  <si>
    <t>grams</t>
  </si>
  <si>
    <t>OPPPOSITE OPERATOR</t>
  </si>
  <si>
    <t>WATER LAYOUT (OIL LINE LAYOUT)</t>
  </si>
  <si>
    <t>VISCOSITY STUDY DATA ENTRY</t>
  </si>
  <si>
    <t>BOTTOM OF PAGE</t>
  </si>
  <si>
    <t>FOR DATA ENTRY</t>
  </si>
  <si>
    <t>GO TO</t>
  </si>
  <si>
    <t>DATA</t>
  </si>
  <si>
    <t>POINT</t>
  </si>
  <si>
    <t>#1</t>
  </si>
  <si>
    <t>#2</t>
  </si>
  <si>
    <t>#3</t>
  </si>
  <si>
    <t>#4</t>
  </si>
  <si>
    <t>#5</t>
  </si>
  <si>
    <t>AVG</t>
  </si>
  <si>
    <t>FILL TIME</t>
  </si>
  <si>
    <t>Enter Final Hold Time</t>
  </si>
  <si>
    <t>Seconds</t>
  </si>
  <si>
    <t>HOLD TIME + 20%</t>
  </si>
  <si>
    <t>CHECK VISUALLY</t>
  </si>
  <si>
    <t>FINAL TRANSFER</t>
  </si>
  <si>
    <t>POSITION SELECTED</t>
  </si>
  <si>
    <t>CJV</t>
  </si>
  <si>
    <t>Color of Parts ?</t>
  </si>
  <si>
    <t>Material/Process</t>
  </si>
  <si>
    <t>Development</t>
  </si>
  <si>
    <t>Instructions</t>
  </si>
  <si>
    <t>PRELIMINARY</t>
  </si>
  <si>
    <t>Change</t>
  </si>
  <si>
    <t>Hold Time Selected</t>
  </si>
  <si>
    <t>% Change</t>
  </si>
  <si>
    <t>Min</t>
  </si>
  <si>
    <t>Max</t>
  </si>
  <si>
    <t>FULL</t>
  </si>
  <si>
    <t>SHORT</t>
  </si>
  <si>
    <t>TOOL</t>
  </si>
  <si>
    <t>MAX-MIN</t>
  </si>
  <si>
    <t>Special Testing</t>
  </si>
  <si>
    <t>Maximum Stack Height</t>
  </si>
  <si>
    <t>&lt;-enter Hopper Capacity (cu ft), calculated from metric</t>
  </si>
  <si>
    <t>&lt;-enter resin's bulk desnsity (lbs/cu ft) calculated from specific gravity</t>
  </si>
  <si>
    <t>&lt;-enter Machine Barrel Capacity (Ounces) calculated from barrel grams</t>
  </si>
  <si>
    <t>&lt;-enter parts and runner weight (grams), calculated from runner/part/cav's</t>
  </si>
  <si>
    <t>.</t>
  </si>
  <si>
    <t>Minimum Stack Height</t>
  </si>
  <si>
    <t>Distance Between Tie Bars</t>
  </si>
  <si>
    <t>Barrel Capacity Used</t>
  </si>
  <si>
    <t>Barrel Residence Time</t>
  </si>
  <si>
    <t>Locating Ring Type</t>
  </si>
  <si>
    <t>TOOL DEBUG NOTES</t>
  </si>
  <si>
    <t>Are Clamp Slots in the proper location and in an area which doesn't interfere with water fittings.</t>
  </si>
  <si>
    <t>85-95% Full Part Weights</t>
  </si>
  <si>
    <t>Gram Scale</t>
  </si>
  <si>
    <t>Yor N</t>
  </si>
  <si>
    <t>Accuracy of Scale Required</t>
  </si>
  <si>
    <t>Is a robot required ?</t>
  </si>
  <si>
    <t>Type of Robot</t>
  </si>
  <si>
    <t>Is a Conveyor needed</t>
  </si>
  <si>
    <t>Is a degator needed</t>
  </si>
  <si>
    <t>Is cavity separation required ? (Yes or No)</t>
  </si>
  <si>
    <t>Mold Size (with ins. Plates</t>
  </si>
  <si>
    <t>Stabilization Time Required prior</t>
  </si>
  <si>
    <t>to measuring parts:</t>
  </si>
  <si>
    <t>hours</t>
  </si>
  <si>
    <t>EXPERIMENTAL RUNS</t>
  </si>
  <si>
    <t>A</t>
  </si>
  <si>
    <t>B</t>
  </si>
  <si>
    <t>C</t>
  </si>
  <si>
    <t>Tip Temperatures</t>
  </si>
  <si>
    <t>Barrel Cap Grams</t>
  </si>
  <si>
    <t>DOE RESULTS FINAL WINDOW</t>
  </si>
  <si>
    <t>DOE</t>
  </si>
  <si>
    <t>PERFORM THIS TEST IF HEATS AND/OR PRESSURES WERE RADICALLY CHANGED</t>
  </si>
  <si>
    <t>CUT AND PASTE DOE DATA AND RESULTS INTO THIS SECTION FROM DOE SOFTWARE</t>
  </si>
  <si>
    <t>FILL IN REASON FOR SELECTING TRANSFER POSITION.</t>
  </si>
  <si>
    <t>Explanation</t>
  </si>
  <si>
    <t>Initial Release.  New sheets added are:</t>
  </si>
  <si>
    <t>Moldflow Data</t>
  </si>
  <si>
    <t>Pre-Release Checklist</t>
  </si>
  <si>
    <t>Revision Sheet</t>
  </si>
  <si>
    <t>Gary Freiberg</t>
  </si>
  <si>
    <t>The initial viscosity study on the single cavity cyclone fitment indicated that the fill time should be approximately 0.33 seconds.  At 2.4</t>
  </si>
  <si>
    <t xml:space="preserve"> in/sec we observe the same fill time along with minimum viscosity variation with respect to shear.  The DOE performed earlier included </t>
  </si>
  <si>
    <t xml:space="preserve">barrel temps at the max and min for this material.  With this there was no significance to the parts dimensions which indicates that the </t>
  </si>
  <si>
    <t>velocity with which the material was injected compensated for, in this case, the wide melt temperature range.</t>
  </si>
  <si>
    <t>Parts at 0.30 inches does not look any better than those at 0.32 inches (95%).  With the machines abilities to</t>
  </si>
  <si>
    <t>adjust its injection velocities in order to maintain a predertmined injection velocity, the greater the position</t>
  </si>
  <si>
    <t>transfer the more capapble our machine is to correct itself before producing a cav. Pressure peak.</t>
  </si>
  <si>
    <t>GP</t>
  </si>
  <si>
    <t>N/A</t>
  </si>
  <si>
    <t>parallel</t>
  </si>
  <si>
    <t>Kistler 9211A1</t>
  </si>
  <si>
    <t>N</t>
  </si>
  <si>
    <t>Standard</t>
  </si>
  <si>
    <t>Straight Thru</t>
  </si>
  <si>
    <t>Center</t>
  </si>
  <si>
    <t>Person</t>
  </si>
  <si>
    <t>GLD</t>
  </si>
  <si>
    <t>New color patterns - light green data input</t>
  </si>
  <si>
    <t>Revised 4 corners CTF data sheets</t>
  </si>
  <si>
    <t>to allow multiple cavities</t>
  </si>
  <si>
    <t>Re-size some sheets to 75%</t>
  </si>
  <si>
    <t>Changed "samples" to "shots"</t>
  </si>
  <si>
    <t>Changed cp &amp; cpk calculations</t>
  </si>
  <si>
    <t>Resin/Compund:</t>
  </si>
  <si>
    <t>Resin Lot #</t>
  </si>
  <si>
    <t>NOM</t>
  </si>
  <si>
    <t>+</t>
  </si>
  <si>
    <t>-</t>
  </si>
  <si>
    <t>MIN</t>
  </si>
  <si>
    <t>MAX</t>
  </si>
  <si>
    <t>Set #1</t>
  </si>
  <si>
    <t>Set #2</t>
  </si>
  <si>
    <t>Set #3</t>
  </si>
  <si>
    <t>Set #4</t>
  </si>
  <si>
    <t>PROCESS PARAMETERS</t>
  </si>
  <si>
    <t>center pressure center temperature</t>
  </si>
  <si>
    <t>Final Set Point</t>
  </si>
  <si>
    <t>Drying Temperature</t>
  </si>
  <si>
    <t>Barrel Temperature (set points)</t>
  </si>
  <si>
    <t xml:space="preserve">             Nozzle Tip F</t>
  </si>
  <si>
    <t xml:space="preserve">             Nozzle F Body</t>
  </si>
  <si>
    <t xml:space="preserve">             Front F</t>
  </si>
  <si>
    <t xml:space="preserve">             Center F</t>
  </si>
  <si>
    <t xml:space="preserve">             Rear F</t>
  </si>
  <si>
    <t>Manifold Temperature F</t>
  </si>
  <si>
    <t>Melt Temperature F (Pyrometer)</t>
  </si>
  <si>
    <t>Mold Temperature F</t>
  </si>
  <si>
    <t xml:space="preserve">             Core (steel temp)</t>
  </si>
  <si>
    <t xml:space="preserve">             Cavity (steel temp)</t>
  </si>
  <si>
    <t>Thermolator</t>
  </si>
  <si>
    <t xml:space="preserve">             Lifters (steel temp)</t>
  </si>
  <si>
    <t>Maximum Machine Hydraulic Pressure</t>
  </si>
  <si>
    <t>Hydraulic Intensification Ratio</t>
  </si>
  <si>
    <t>Pack Pressure where short or flash</t>
  </si>
  <si>
    <t>Pack where parts are acceptable</t>
  </si>
  <si>
    <t>Back Pressure PSI</t>
  </si>
  <si>
    <t>Hold Pressure PSI</t>
  </si>
  <si>
    <t>Transfer Position</t>
  </si>
  <si>
    <t>Cushion</t>
  </si>
  <si>
    <t>Screw Speed RPM</t>
  </si>
  <si>
    <t>Injection Speed (inches/second)</t>
  </si>
  <si>
    <t>Mold Open Time</t>
  </si>
  <si>
    <t>Fill Time</t>
  </si>
  <si>
    <t>Pack Time</t>
  </si>
  <si>
    <t>Cooling Time</t>
  </si>
  <si>
    <t>Cycle Time (overall)</t>
  </si>
  <si>
    <t>Stabilization Time (actual time)</t>
  </si>
  <si>
    <t>Nozzle Orafice</t>
  </si>
  <si>
    <t>Nozzle Length</t>
  </si>
  <si>
    <t>Nozzle Type (nylon, etc)</t>
  </si>
  <si>
    <t>Screw Geometry</t>
  </si>
  <si>
    <t xml:space="preserve">             Compression Ratio</t>
  </si>
  <si>
    <t xml:space="preserve">             L/D</t>
  </si>
  <si>
    <t>Machine Shot Size Ounces</t>
  </si>
  <si>
    <t>SHOT WEIGHT grams</t>
  </si>
  <si>
    <t>DON"T CHANGE</t>
  </si>
  <si>
    <t xml:space="preserve">CALCULATED </t>
  </si>
  <si>
    <t>4-CORNERS WINDOW STUDY NOTES</t>
  </si>
  <si>
    <t>4 CORNERS</t>
  </si>
  <si>
    <t>MECHANICAL TEST</t>
  </si>
  <si>
    <t>(NO CTF DATA REQUIRED)</t>
  </si>
  <si>
    <t>Process Window</t>
  </si>
  <si>
    <t>Tool #</t>
  </si>
  <si>
    <t>Part Description:</t>
  </si>
  <si>
    <t>Machine #</t>
  </si>
  <si>
    <t>Process Tech:</t>
  </si>
  <si>
    <t>Cavity #s:</t>
  </si>
  <si>
    <t>PART WEIGHT grams each</t>
  </si>
  <si>
    <t>4-CORNERS PROCESS DEVELOPMENT NOTES</t>
  </si>
  <si>
    <t>PROCESS DEVELOPMENT</t>
  </si>
  <si>
    <t>DERIVED FROM CTF DATA AND PROCESS PERFORMANCE</t>
  </si>
  <si>
    <t>FINAL WINDOW</t>
  </si>
  <si>
    <t>4-CORNERS FINAL WINDOW NOTES</t>
  </si>
  <si>
    <t>(CTF DATA  AT CENTER AND CORNERS</t>
  </si>
  <si>
    <t>MASTER PROCESS SHEET</t>
  </si>
  <si>
    <t>Process sheet number -</t>
  </si>
  <si>
    <t>Run requested by -</t>
  </si>
  <si>
    <t>Mold number/description -</t>
  </si>
  <si>
    <t>No cavities -</t>
  </si>
  <si>
    <t>Technical job number -</t>
  </si>
  <si>
    <t>Rev # or ECN -</t>
  </si>
  <si>
    <t>Run by</t>
  </si>
  <si>
    <t>Circle eject type -</t>
  </si>
  <si>
    <t>Part wt (grams) -</t>
  </si>
  <si>
    <t>Packed shot wt. (grams) -</t>
  </si>
  <si>
    <t>Runner wt. (grams) -</t>
  </si>
  <si>
    <t>Machine shot size (oz) -</t>
  </si>
  <si>
    <t>Machine description</t>
  </si>
  <si>
    <t>DATA ENTRY ENGLISH VALUES (psi, degs F)</t>
  </si>
  <si>
    <t>DATA ENTRY METRIC VALUES (bar, bar melt, degs C)</t>
  </si>
  <si>
    <t>Screw type -</t>
  </si>
  <si>
    <t>Nozzle orifice (in) -</t>
  </si>
  <si>
    <t>Intensification Ratio -</t>
  </si>
  <si>
    <t>% runner =</t>
  </si>
  <si>
    <t>grams =</t>
  </si>
  <si>
    <t>Run No. or Activity Desc.</t>
  </si>
  <si>
    <t>Mat'l Spec Gravity (cold)</t>
  </si>
  <si>
    <t>Resin Lot Number</t>
  </si>
  <si>
    <t>Color Concentrate</t>
  </si>
  <si>
    <t>Color Blend Ratio</t>
  </si>
  <si>
    <t>Dryer Dew Point</t>
  </si>
  <si>
    <t>Dryer Set Temperature</t>
  </si>
  <si>
    <t>Dryer Residence Time</t>
  </si>
  <si>
    <t>Feed Zone Set</t>
  </si>
  <si>
    <t>Center Zone Set</t>
  </si>
  <si>
    <t>Front Zone Set</t>
  </si>
  <si>
    <t>Nozzle Set</t>
  </si>
  <si>
    <t>Hot Manifold + Sprue Set</t>
  </si>
  <si>
    <t>HR Probe 1 Set</t>
  </si>
  <si>
    <t>HR Probe 2 Set</t>
  </si>
  <si>
    <t>HR Probe 3 Set</t>
  </si>
  <si>
    <t>HR Probe 4 Set</t>
  </si>
  <si>
    <t>Balance</t>
  </si>
  <si>
    <t>Actual Melt</t>
  </si>
  <si>
    <t>Mold - Fixed Set</t>
  </si>
  <si>
    <t>Mold - Moveable Set</t>
  </si>
  <si>
    <t>Mold - Slides Set</t>
  </si>
  <si>
    <t>Fill Velocity Set</t>
  </si>
  <si>
    <t>Clamp Tons Atual</t>
  </si>
  <si>
    <t>Filling Pressure Actual (Hyd)</t>
  </si>
  <si>
    <t>Filling PSI (Plastic - calculated)</t>
  </si>
  <si>
    <t>Hold Pressure Set (Hyd)</t>
  </si>
  <si>
    <t>Back Pressure Set (Hyd)</t>
  </si>
  <si>
    <t>Fill Time Actual</t>
  </si>
  <si>
    <t>Total Pack + Hold Time Set</t>
  </si>
  <si>
    <t>Plasticizing Time Actual</t>
  </si>
  <si>
    <t>Mold Open Actual</t>
  </si>
  <si>
    <t>Stabilization Time</t>
  </si>
  <si>
    <t>Overall Actual</t>
  </si>
  <si>
    <t>Residence Time - barrel only</t>
  </si>
  <si>
    <t>Transfer Method</t>
  </si>
  <si>
    <t>Transfer Position setpoint</t>
  </si>
  <si>
    <t>Decompression Set</t>
  </si>
  <si>
    <t>Shot Size Set</t>
  </si>
  <si>
    <t>Cushion Actual</t>
  </si>
  <si>
    <t>Screw Speed Set</t>
  </si>
  <si>
    <t>Process Control Monitors</t>
  </si>
  <si>
    <t>Cycle Time</t>
  </si>
  <si>
    <t>Recovery Time</t>
  </si>
  <si>
    <t>Start Injection</t>
  </si>
  <si>
    <t xml:space="preserve">Cushion    </t>
  </si>
  <si>
    <t>Melt Temp Max</t>
  </si>
  <si>
    <t>Barrel Zone 3</t>
  </si>
  <si>
    <t>p-inj. -max</t>
  </si>
  <si>
    <t>E -</t>
  </si>
  <si>
    <t>Setpoint</t>
  </si>
  <si>
    <t>+ tolerance</t>
  </si>
  <si>
    <t>- tolerance</t>
  </si>
  <si>
    <t>Clamp Tons Actual</t>
  </si>
  <si>
    <t>Plasticizing Time</t>
  </si>
  <si>
    <t xml:space="preserve">Decompression </t>
  </si>
  <si>
    <t>push/pull   push/spring return    Describe below</t>
  </si>
  <si>
    <t>Shot Size IN</t>
  </si>
  <si>
    <t>Transfer Position IN</t>
  </si>
  <si>
    <t>mm</t>
  </si>
  <si>
    <t>cm/sec</t>
  </si>
  <si>
    <t>Hopper Capcity Grams</t>
  </si>
  <si>
    <t>Drying Temperature F (or c)</t>
  </si>
  <si>
    <t xml:space="preserve">             Nozzle Tip F (or c)</t>
  </si>
  <si>
    <t xml:space="preserve">             Nozzle Body F (or c)</t>
  </si>
  <si>
    <t xml:space="preserve">             Front F (or c)</t>
  </si>
  <si>
    <t xml:space="preserve">             Center F (or c)</t>
  </si>
  <si>
    <t xml:space="preserve">             Rear F (or c)</t>
  </si>
  <si>
    <t>Drop Temperature Probe 1 F (or c)</t>
  </si>
  <si>
    <t>Drop Temperature Probe 2 F (or c)</t>
  </si>
  <si>
    <t>Drop Temperature Probe 3 F (or c)</t>
  </si>
  <si>
    <t>Drop Temperature Probe 4 F (or c)</t>
  </si>
  <si>
    <t>Manifold Temperature F (or c)</t>
  </si>
  <si>
    <t>Melt Temperature F (Pyrometer) F (or c)</t>
  </si>
  <si>
    <t xml:space="preserve">             Core (steel temp) F (or c)</t>
  </si>
  <si>
    <t xml:space="preserve">             Cavity (steel temp) F (or c)</t>
  </si>
  <si>
    <t>Thermolator F (or c)</t>
  </si>
  <si>
    <t xml:space="preserve">             Lifters (steel temp) F (or c)</t>
  </si>
  <si>
    <t>(gr/cc)</t>
  </si>
  <si>
    <t>(°F)</t>
  </si>
  <si>
    <t>IN/SEC</t>
  </si>
  <si>
    <t>TONS</t>
  </si>
  <si>
    <t>(psi)</t>
  </si>
  <si>
    <t>Cooling/Cure Time Set</t>
  </si>
  <si>
    <t>(sec)</t>
  </si>
  <si>
    <t>(min)</t>
  </si>
  <si>
    <t>(in)</t>
  </si>
  <si>
    <t>RPM</t>
  </si>
  <si>
    <t>Note 1</t>
  </si>
  <si>
    <t>Note 2</t>
  </si>
  <si>
    <t>Note 3</t>
  </si>
  <si>
    <t>Note 4</t>
  </si>
  <si>
    <t>Note 5</t>
  </si>
  <si>
    <t>DESIGNATE PROCESS SHEET NUMBER AS P77MMDD-SUFFIX LETTERS (A THRU ZZ)</t>
  </si>
  <si>
    <t>DESCRIBE MOLD (PROTOTYPE, UNIT, MARKET, PRODUCTION, MULT-PRODUCTION) AND LIST NUMBER</t>
  </si>
  <si>
    <t>LABEL ALL PARTS WITH PART ID TAG</t>
  </si>
  <si>
    <t>SPEC GRAV, FILL TIME, OA CYCLE, MECH ADV. PART/RUNNER WTS, PACK HYD PSI, MACH SHOT SIZE MUST BE PRESENT FOR CALC.</t>
  </si>
  <si>
    <t>FILL RATE CALC BASED ON TRANSFER WT; THUS, A TRANSFER WT IS REQ'D (IF TRANSFER TIME OR PSI; ENTER PACKED SHOT WT FOR TRANSFER WT.)</t>
  </si>
  <si>
    <t>SET UNIT AS DESIRED</t>
  </si>
  <si>
    <t>Note 6</t>
  </si>
  <si>
    <t>Part Weight grams each</t>
  </si>
  <si>
    <t>Max Variation</t>
  </si>
  <si>
    <t>Runner Wt</t>
  </si>
  <si>
    <t>Part Wt</t>
  </si>
  <si>
    <t># cavities</t>
  </si>
  <si>
    <t>Tool Number</t>
  </si>
  <si>
    <t>Sprue &amp; Runner diameters</t>
  </si>
  <si>
    <t>Spure Radius</t>
  </si>
  <si>
    <t>Mold Orifice Diameter</t>
  </si>
  <si>
    <t>Tool Weight</t>
  </si>
  <si>
    <t xml:space="preserve">"PROPERTY OF HEWLETT-PACKARD" </t>
  </si>
  <si>
    <t>Mold weight</t>
  </si>
  <si>
    <t>lbs</t>
  </si>
  <si>
    <t>Tool number (mold base, cavities &amp; cores)</t>
  </si>
  <si>
    <t>Mold dimensions</t>
  </si>
  <si>
    <t>Material hardness on all components</t>
  </si>
  <si>
    <t xml:space="preserve">Material grade on all components </t>
  </si>
  <si>
    <r>
      <t xml:space="preserve">Dimensions on the </t>
    </r>
    <r>
      <rPr>
        <b/>
        <sz val="10"/>
        <rFont val="Arial"/>
        <family val="2"/>
      </rPr>
      <t>Mold Audit Document (steel certs)</t>
    </r>
    <r>
      <rPr>
        <sz val="10"/>
        <rFont val="Arial"/>
        <family val="2"/>
      </rPr>
      <t xml:space="preserve"> have been inspected in the mold, recorded and posted to TEAMBASE.</t>
    </r>
  </si>
  <si>
    <t>All light shut-offs are noted at the bottom of this page. (Checked by "bluing" shut off areas)</t>
  </si>
  <si>
    <t xml:space="preserve">Tool manufactured by (moldmaker company name) </t>
  </si>
  <si>
    <t xml:space="preserve">Date code on cavity or core </t>
  </si>
  <si>
    <t xml:space="preserve">Rev level on one ejector pin of each cavity   </t>
  </si>
  <si>
    <t xml:space="preserve">Resin identification on each cavity  </t>
  </si>
  <si>
    <t xml:space="preserve">Cavity number permanently engraved on core   </t>
  </si>
  <si>
    <t>Electrical circuits numbered   N/A</t>
  </si>
  <si>
    <t xml:space="preserve">Fluid temperature control circuits ("IN", "OUT" and numbered)  </t>
  </si>
  <si>
    <t xml:space="preserve">          Length</t>
  </si>
  <si>
    <t>Land length</t>
  </si>
  <si>
    <t>Sprue bushing diameter:</t>
  </si>
  <si>
    <t xml:space="preserve">Sprue bushing radius: </t>
  </si>
  <si>
    <t>Min Attained injection speed</t>
  </si>
  <si>
    <t>Drop Temperature Probe 1</t>
  </si>
  <si>
    <t>Drop Temperature Probe 2</t>
  </si>
  <si>
    <t>Drop Temperature Probe 3</t>
  </si>
  <si>
    <t>Drop Temperature Probe 4</t>
  </si>
  <si>
    <t>Drop Temperature F Probe 1</t>
  </si>
  <si>
    <t>Drop Temperature F Probe 2</t>
  </si>
  <si>
    <t>Drop Temperature F Probe 3</t>
  </si>
  <si>
    <t>Drop Temperature F Probe 4</t>
  </si>
  <si>
    <t>Fixed some calculations which were not</t>
  </si>
  <si>
    <t>Sheet.</t>
  </si>
  <si>
    <t>Barrel Capacity in Grams</t>
  </si>
  <si>
    <t>Ounces to Grams for Barrel</t>
  </si>
  <si>
    <t>Barrel Residence Time Calculation</t>
  </si>
  <si>
    <t xml:space="preserve">Residence Time Calculation </t>
  </si>
  <si>
    <t># of Zones Needed for Hot Runner:</t>
  </si>
  <si>
    <t xml:space="preserve">Air Pressure Required: </t>
  </si>
  <si>
    <t>Connector/Configuration</t>
  </si>
  <si>
    <t>Robot Interface (SPI)</t>
  </si>
  <si>
    <t>Required Amperage for controller:</t>
  </si>
  <si>
    <t>K.O. Stroke Required for Tool</t>
  </si>
  <si>
    <t>x</t>
  </si>
  <si>
    <t>Kistler 9211a</t>
  </si>
  <si>
    <t>NyproMold Inc</t>
  </si>
  <si>
    <t xml:space="preserve"> x</t>
  </si>
  <si>
    <t>.093 trap</t>
  </si>
  <si>
    <t>K.O. Stroke Available on the Press</t>
  </si>
  <si>
    <t>Maximum Machine Rate</t>
  </si>
  <si>
    <t>Special Water Fittings</t>
  </si>
  <si>
    <t>TOP EJECTOR HALF</t>
  </si>
  <si>
    <t>TOP FRONT HALF</t>
  </si>
  <si>
    <t>TOP VIEW FRONT HALF</t>
  </si>
  <si>
    <t>BOTTOM VIEW FRONT HALF</t>
  </si>
  <si>
    <t>TOP VIEW BACK HALF</t>
  </si>
  <si>
    <t>BOTTOM VIEW BACK HALF</t>
  </si>
  <si>
    <t>BACK</t>
  </si>
  <si>
    <t>FRONT</t>
  </si>
  <si>
    <t>Enter Hold Time Selected From Graph</t>
  </si>
  <si>
    <t>Final Hold Selected</t>
  </si>
  <si>
    <t>1. Set the Hold time to 0 second and mold 3 shots.</t>
  </si>
  <si>
    <t xml:space="preserve">    in the Green Box above.  Input final Hold Time value taking the 20% safety factor into consideration.</t>
  </si>
  <si>
    <t>Final Injection Speed Setting</t>
  </si>
  <si>
    <t>DATA ANALYSIS</t>
  </si>
  <si>
    <t>Grand Average Full</t>
  </si>
  <si>
    <t>Grand Average Short</t>
  </si>
  <si>
    <t>Enter Transfer Position (Full)</t>
  </si>
  <si>
    <t>In.</t>
  </si>
  <si>
    <t>Enter % for Transfer</t>
  </si>
  <si>
    <t>Transfer Position from Mech. De-bug</t>
  </si>
  <si>
    <t>Calculated Transfer Position from %</t>
  </si>
  <si>
    <t xml:space="preserve">Use the Calculated Value and Visual Check on parts to arrive at </t>
  </si>
  <si>
    <t>Final Value.  Fill in Value.</t>
  </si>
  <si>
    <t>Follow Steps 1-6 in the Cavity Balance Procedure</t>
  </si>
  <si>
    <t>If this is not a standard mold qualification process.  List in this box the purpose and/or instructions for the testing:</t>
  </si>
  <si>
    <t>2. Weigh 3 parts from each cavity and record the weights of each of the parts, using a .01 gram scale.</t>
  </si>
  <si>
    <t>Nominal</t>
  </si>
  <si>
    <t>Standard Deviation</t>
  </si>
  <si>
    <t>3 Sigma</t>
  </si>
  <si>
    <t xml:space="preserve"> +3sigma</t>
  </si>
  <si>
    <t xml:space="preserve"> -3sigma</t>
  </si>
  <si>
    <t>Pack Pressure</t>
  </si>
  <si>
    <t>DETERMINING TOLERANCES FOR VARIABLES</t>
  </si>
  <si>
    <t>1. ENGINEERING TEAM SELECTS VARIABLES</t>
  </si>
  <si>
    <t>WHICH REQUIRE TOLERANCES.</t>
  </si>
  <si>
    <t>2. THE AMOUNT OF TOLERANCE TO APPLY</t>
  </si>
  <si>
    <t>4 cavity hot to cold, subgated, ko pin and sleeve eject</t>
  </si>
  <si>
    <t>.093 trapezoidal</t>
  </si>
  <si>
    <t>9.88 width, 8.00 length, 11.38 die height</t>
  </si>
  <si>
    <t>.50"</t>
  </si>
  <si>
    <t>a1-a4, .005" dp</t>
  </si>
  <si>
    <t>ko pins and sleeves</t>
  </si>
  <si>
    <t>center</t>
  </si>
  <si>
    <t>"1/2-13</t>
  </si>
  <si>
    <t>h13  50-52 Rc</t>
  </si>
  <si>
    <t>Core Material main block</t>
  </si>
  <si>
    <t>Core Material Inserts</t>
  </si>
  <si>
    <t>420 ss  50-52 RC</t>
  </si>
  <si>
    <t>s7  54-56 Rc</t>
  </si>
  <si>
    <t>Nypro Oregon</t>
  </si>
  <si>
    <t>TO A VARIABLE IS DETERMINED BY:</t>
  </si>
  <si>
    <t xml:space="preserve">       2.1  RUNNING THE TOOL AT THE CENTER</t>
  </si>
  <si>
    <t xml:space="preserve">                 PROCESS AND GATHERING DATA</t>
  </si>
  <si>
    <t xml:space="preserve">                 ON THE STANDARD DEVIATION OF THE</t>
  </si>
  <si>
    <t xml:space="preserve">                 VARIABLES.</t>
  </si>
  <si>
    <t>3. 3 STANDARD DEVIATIONS ON EITHER SIDE</t>
  </si>
  <si>
    <t xml:space="preserve">OF THE CENTER OR NOMINAL VALUE FOR </t>
  </si>
  <si>
    <t>TOLERANCE ZONE.</t>
  </si>
  <si>
    <t xml:space="preserve">A VARIABLE IS TO BE USED FOR THE </t>
  </si>
  <si>
    <t>NOTE:  THE VARIABLES WHICH REQUIRE</t>
  </si>
  <si>
    <t>TOLERANCES CAN BE DETERMINED USING</t>
  </si>
  <si>
    <t>THE SAME PROCEDURE ABOVE.</t>
  </si>
  <si>
    <t>Manifold Temperatures</t>
  </si>
  <si>
    <t>Barrel Temperatures</t>
  </si>
  <si>
    <t>Notes:</t>
  </si>
  <si>
    <t>PULL 10 PIECES AT THE 4 CORNERS AND CENTER PROCESS FOR MINI-CAPABILITY</t>
  </si>
  <si>
    <t>STUDY.</t>
  </si>
  <si>
    <t>MOLD QUALIFICATION PROCESS INJECTION MOLDING</t>
  </si>
  <si>
    <t>TBD</t>
  </si>
  <si>
    <t>Nypro Mold</t>
  </si>
  <si>
    <t>Glen Duncan</t>
  </si>
  <si>
    <t>Date:  11/4/99</t>
  </si>
  <si>
    <t>Pre-Release</t>
  </si>
  <si>
    <t>Plastic Part Design Checklist</t>
  </si>
  <si>
    <t>General discussion items:</t>
  </si>
  <si>
    <t>Part expectations:   Q</t>
  </si>
  <si>
    <t>Number of parts required (prototype or production):  1,000 – 10,000/month initially   50,000 – 100,000 /mth prior to production.</t>
  </si>
  <si>
    <t>Quality:  Q status must be achieved.</t>
  </si>
  <si>
    <t xml:space="preserve">Material cost: </t>
  </si>
  <si>
    <t>Mold qualification level required: _X_ F _X_ R _X_ Q</t>
  </si>
  <si>
    <t>Included in 3D model:</t>
  </si>
  <si>
    <t>Residence Time Calculation  (Do not need hopper capacity calc.)</t>
  </si>
  <si>
    <t>Mechanical Test (At least the HI-HI and LO-LO corners)</t>
  </si>
  <si>
    <t>Process Development (3 or 4 variable DOE - Gary F.)</t>
  </si>
  <si>
    <t>Nypro Oregon Metrology - 5 parts/cav 5 dim's per run</t>
  </si>
  <si>
    <t>Review DOE with HP before running final "center" process and window study. Paul Baker to check 5 parts per cavity from DOE. Check</t>
  </si>
  <si>
    <t>diameters 5.63 gage, 5.45 cmm, height 5.30, width 7.80 and length 24.87.</t>
  </si>
  <si>
    <t>Material Identification location: na</t>
  </si>
  <si>
    <t>Specified on 2D document:</t>
  </si>
  <si>
    <t>Percentage of regrind allowable:  None</t>
  </si>
  <si>
    <t>Cleanliness required:  Cleanroom</t>
  </si>
  <si>
    <t>Gate blush: na</t>
  </si>
  <si>
    <t>Nypro Oregon Metrology</t>
  </si>
  <si>
    <t>YES</t>
  </si>
  <si>
    <t>Before running the capability study, make decision with HP engineering team.</t>
  </si>
  <si>
    <t>Dowlex 2027A  LLDPE</t>
  </si>
  <si>
    <t>Natural</t>
  </si>
  <si>
    <t>Snap Fitment</t>
  </si>
  <si>
    <t>WLDCT-FIT01</t>
  </si>
  <si>
    <t>Rev 7</t>
  </si>
  <si>
    <t>T-361607</t>
  </si>
  <si>
    <t>Part:  Cyclone Fitment</t>
  </si>
  <si>
    <t>Designer:  Mark McCarty</t>
  </si>
  <si>
    <t>Function of the part: Mates with the Crown.  Must maintain a hermetic seal with the Crown.  Must stake to the bagaphram and pass a leak test.  Supports the metal spring.  Labyrinth screw presses in the ID.</t>
  </si>
  <si>
    <t>Schedule:  8-10 week tool build for a 4-Cavity Hot to Cold runner tool.</t>
  </si>
  <si>
    <t>Environment used:  Ink Contact.</t>
  </si>
  <si>
    <t>Recommended materials:  Dow 2027A</t>
  </si>
  <si>
    <t>Alternate materials:  None</t>
  </si>
  <si>
    <t>Recyclable materials OK?  No</t>
  </si>
  <si>
    <t>High risk areas due to tight tolerance:   Taper on Snout.  Undercut bump diameter size.   Staking Energy Director heighth.  ID of labyrinth screw.  Flatness on the bottom of the part.</t>
  </si>
  <si>
    <t>Areas to insert due to high probability of change:   Corners have been left steel safe on the model. They will be filled in at a later date.  Part may be made longer on the gate side.</t>
  </si>
  <si>
    <t>Is Moldflow analysis recommended:  Yes</t>
  </si>
  <si>
    <t>Long-term gating (hot runners):  Sub Gate</t>
  </si>
  <si>
    <t>Define areas to keep steel safe:  TBD based on Tarzan data.</t>
  </si>
  <si>
    <t>Allowable gate location(s):  Same as existing cold runner tools.</t>
  </si>
  <si>
    <t>Allowable ejection location(s):  Increase the ejector pin on the end of the part to .047 dia. Pin.</t>
  </si>
  <si>
    <t>Metrology required:   Supplier to qualify  external source for metrology</t>
  </si>
  <si>
    <t>Parting line(s):  OK</t>
  </si>
  <si>
    <t>Appropriate draft:  Add draft to thru-holes for Ink.</t>
  </si>
  <si>
    <t>Appropriate wall thickness:  Sink will be present on push pad just like the existing Fitments.</t>
  </si>
  <si>
    <t>Appropriate fillet and blend radii: OK</t>
  </si>
  <si>
    <t>Details that could cause thin steel conditions in the tooling:  None</t>
  </si>
  <si>
    <t>Conditions that would cause undercuts in the tooling:  Undercut Bump.  Core pin to be floated.</t>
  </si>
  <si>
    <t>Gate dimple/vestige, or valve gate witness:  Same as the current print.</t>
  </si>
  <si>
    <t>Cavity Identification location:  Same as the current print.</t>
  </si>
  <si>
    <t xml:space="preserve">Changes/Misc: </t>
  </si>
  <si>
    <t>Part name:  Cyclone Fitment</t>
  </si>
  <si>
    <t>Part number: New</t>
  </si>
  <si>
    <t>Revision level:  1</t>
  </si>
  <si>
    <t>Material (manufacturer, grade, color):  Dow 2027A</t>
  </si>
  <si>
    <t>Colorant:  Natural</t>
  </si>
  <si>
    <t>Finish:  Add surface finish call-out on the 2-D print.</t>
  </si>
  <si>
    <t>Cosmetics specifications: None</t>
  </si>
  <si>
    <t>Normal mold lubrication allowed, or is mold coating/dry lubricant required?  na</t>
  </si>
  <si>
    <t xml:space="preserve">Maximum gate vestige:  2-D Print </t>
  </si>
  <si>
    <t>Acceptable flash defined:  Flash on the ejector sleeve to be called out on the 2-D print.  .125 mm max.</t>
  </si>
  <si>
    <t>Critical areas where no sink is allowed: None</t>
  </si>
  <si>
    <t>Witness lines:  na</t>
  </si>
  <si>
    <t>Flow lines:  No cold slugs allowed on the energy director for heat staking.</t>
  </si>
  <si>
    <t>Mold/melt temperature required to produce non-standard properties:  None</t>
  </si>
  <si>
    <t>External processes: plating, coating, polishing, texture, etc.:  na</t>
  </si>
  <si>
    <t>Define 5-10 critical dimensions &amp; tolerances:  None</t>
  </si>
  <si>
    <t>Shrinkage: Obtain shrinkage from existing 8-Cavity tools.</t>
  </si>
  <si>
    <t>Gate type:  Sub-Gate same as existing tool.</t>
  </si>
  <si>
    <t xml:space="preserve">Gate size:   Same as existing. </t>
  </si>
  <si>
    <t>Place transducers in each cavity.</t>
  </si>
  <si>
    <t>LONG TERM PROCESS CONTROL BEGINS.</t>
  </si>
  <si>
    <t>Updated Tolerances on Master Process Sheet</t>
  </si>
  <si>
    <t>Enter Transfer Position (Full) and % for Transfer from Injection to Pack</t>
  </si>
  <si>
    <t>low temperature low pressure (Lt-Lp)</t>
  </si>
  <si>
    <t>low temperature high pressure (Lt-Hp)</t>
  </si>
  <si>
    <t>high temperature low pressure (Ht-Lp)</t>
  </si>
  <si>
    <t>high temperature high pressure (Ht-Hp)</t>
  </si>
  <si>
    <t>Set #5</t>
  </si>
  <si>
    <t>Notify HP Responsible Engineer is exceeds 15%</t>
  </si>
  <si>
    <t>HP Mold #</t>
  </si>
  <si>
    <t>calculating properly.</t>
  </si>
  <si>
    <t>Added some features to  the Master Process</t>
  </si>
  <si>
    <t>Added "check one" on Outline sheet.</t>
  </si>
  <si>
    <t>Added features to equipment spec sheet.</t>
  </si>
  <si>
    <t>X</t>
  </si>
  <si>
    <t>Suppliers Metrology lab</t>
  </si>
  <si>
    <t>Y</t>
  </si>
  <si>
    <t>X.XX</t>
  </si>
  <si>
    <t>Core with cavity Identification</t>
  </si>
  <si>
    <t xml:space="preserve">Hot drop or hot tip </t>
  </si>
  <si>
    <t>Runner diagram</t>
  </si>
  <si>
    <t>Ejector pin with transducer</t>
  </si>
  <si>
    <t>Copy or create symbols to depict</t>
  </si>
  <si>
    <t>general cavity lay out, gate location</t>
  </si>
  <si>
    <t>number of hot tips and transducer location.</t>
  </si>
  <si>
    <t>HOLD TIME STUDY</t>
  </si>
  <si>
    <t>Metric</t>
  </si>
  <si>
    <t>Pack/Hold Pressure where short or flash</t>
  </si>
  <si>
    <t>Pack/Hold where parts are acceptable</t>
  </si>
  <si>
    <t>NOMINAL</t>
  </si>
  <si>
    <t>Metric converted to English, or Enter English in Nominal</t>
  </si>
  <si>
    <t>Max Bar Melt</t>
  </si>
  <si>
    <t>Injection Pressure Gage PSI (or bar melt)</t>
  </si>
  <si>
    <t>Back Pressure Gage PSI (or bar melt)</t>
  </si>
  <si>
    <t>Hold Pressure Gage PSI (or bar melt)</t>
  </si>
  <si>
    <t>Transfer Position (mm or Inch)</t>
  </si>
  <si>
    <t>Cushion (mm or Inch)</t>
  </si>
  <si>
    <t>Injection Speed (inches/second or mm/sec)</t>
  </si>
  <si>
    <t>English Measure</t>
  </si>
  <si>
    <t>MM</t>
  </si>
  <si>
    <t>MACHINE SETTING OR OUTPUT IN BAR MELT OR PSI / MM OR INCH.</t>
  </si>
  <si>
    <t>HYDRAULIC PRESSURE PSI or BAR</t>
  </si>
  <si>
    <t>Transfer Posn MM</t>
  </si>
  <si>
    <t>Shot Size MM</t>
  </si>
  <si>
    <t>mm/sec</t>
  </si>
  <si>
    <t>Hold Time Study</t>
  </si>
  <si>
    <t>Injection Pressure Gauge PSI (or Bar Melt)</t>
  </si>
  <si>
    <t>Back Pressure PSI (or Bart Melt)</t>
  </si>
  <si>
    <t>Hold Pressure PSI (or Bar Melt)</t>
  </si>
  <si>
    <t>Refer to Chart Below</t>
  </si>
  <si>
    <t>Molding Variable</t>
  </si>
  <si>
    <t>Mold Temperature</t>
  </si>
  <si>
    <t>Injection Velocity</t>
  </si>
  <si>
    <t>Time to Equilibrate</t>
  </si>
  <si>
    <t>30 - 60 minutes</t>
  </si>
  <si>
    <t>15 - 30 minutes</t>
  </si>
  <si>
    <t>2 - 5 shots</t>
  </si>
  <si>
    <t>15 -30 minutes</t>
  </si>
  <si>
    <t>FINAL PACK PRESSURE (IN PSI)</t>
  </si>
  <si>
    <t>PSI</t>
  </si>
  <si>
    <t>Start Injection (Inch or MM)</t>
  </si>
  <si>
    <t>Cushion(Inch or MM)</t>
  </si>
  <si>
    <t>Melt Temp Max (F or C)</t>
  </si>
  <si>
    <t>p-inj. -max (psi or bar)</t>
  </si>
  <si>
    <t>Pack/Hold Pressure</t>
  </si>
  <si>
    <t>FINAL PACK PRESSURE (PSI)</t>
  </si>
  <si>
    <t>Transfer Position (or MM)</t>
  </si>
  <si>
    <t>Cushion (or MM)</t>
  </si>
  <si>
    <t>Injection Speed (inches/second or MM/sec)</t>
  </si>
  <si>
    <t>Decompression  (or MM)</t>
  </si>
  <si>
    <t>Shot Size Set (or MM)</t>
  </si>
  <si>
    <t>Added History Sheet Final Page</t>
  </si>
  <si>
    <t>1. HP Engineer fills out the information on the Test Outline and sends with P.O. or ESA for tool or process</t>
  </si>
  <si>
    <t>The HP Inkjet Business Unit Mold Qualification Process Development sheets are based heavily on the</t>
  </si>
  <si>
    <t xml:space="preserve">use on Inkjet Products.  Refer to the Mold Qualification Manual documentation and instructions on </t>
  </si>
  <si>
    <t>INDICATES A CHECKPOINT THAT IF NOT COMPLETED MAY HOLD TOOL P.O. PAYMENT</t>
  </si>
  <si>
    <t>Machine/Mold Specifications</t>
  </si>
  <si>
    <t>Mold Information</t>
  </si>
  <si>
    <t>Water Layout</t>
  </si>
  <si>
    <t>Tool Makers Bench Check List</t>
  </si>
  <si>
    <t>4. Mold Information Sheet</t>
  </si>
  <si>
    <t>5. Water Layout</t>
  </si>
  <si>
    <t>6. Supplier Moldmaker/Metrologist Completes the Steel Certification Sheet</t>
  </si>
  <si>
    <t>7. Supplier Moldmaker Completes the Moldmaker Bench Checklist</t>
  </si>
  <si>
    <t>8. Supplier Process Engineer and/or Technician fills out the Tool DeBug Form.</t>
  </si>
  <si>
    <t>9. If Required in the Test Outline, a 4-Corners Mechanical De-Bug is performed and gate freeze.</t>
  </si>
  <si>
    <t>10. Supplier Process Engineer and/or Technician runs and documents the Cavity Balance Study.</t>
  </si>
  <si>
    <t>11. Supplier Process Engnineer and/or Technician runs and documents the Viscosity Study.</t>
  </si>
  <si>
    <t>12. Supplier Process Engineer and/or Technician runs and documents the Gate Freeze Study.</t>
  </si>
  <si>
    <t>13. Supplier Process Engineer and/or Technician runs and documents the Window Studie(s).</t>
  </si>
  <si>
    <t>14. Supplier Process Engineer and/or Technician fills out the master process sheet.</t>
  </si>
  <si>
    <t>15. Supplier Process Engineer/Technician and HP Engineer determine if Tolerances are necessary</t>
  </si>
  <si>
    <t>16. Supplier Performs a 2-Variable Study or a DOE on the Variables that Require Tolerances.</t>
  </si>
  <si>
    <t>17. Mini-Capability Study for the 2-Variable study or DOE. Data recorded on Final Window Sheet</t>
  </si>
  <si>
    <t>18.  Final Master Process Sheet with Tolerances on Selected Molding Variables.</t>
  </si>
  <si>
    <t>19. ALL DATA IS FILLED IN AND SPREADSHEET IS RETURNED TO THE HP ENGINEER.</t>
  </si>
  <si>
    <t>Items 2 through 7 must be completed by the time the mold is completed.</t>
  </si>
  <si>
    <t>Put X items required</t>
  </si>
  <si>
    <t>Tool Debug Notes</t>
  </si>
  <si>
    <t>Date Complete</t>
  </si>
  <si>
    <t>HP Verification</t>
  </si>
  <si>
    <t>Supplier</t>
  </si>
  <si>
    <t>PROCESS DEVELOPMENT/CAPABILITY TEST OUTLINE</t>
  </si>
  <si>
    <t>Preliminary Hold Time study</t>
  </si>
  <si>
    <t>Equipment and Machine Specifications</t>
  </si>
  <si>
    <t>Metrology required at corners or DOE (separate doc. TeamBase)</t>
  </si>
  <si>
    <t>Steel Certifications (separate document to TeamBase)</t>
  </si>
  <si>
    <t xml:space="preserve">Qualification Level Required </t>
  </si>
  <si>
    <t>CALCULATED VALUE (Do not change)</t>
  </si>
  <si>
    <t>HP date indicates</t>
  </si>
  <si>
    <t>deliverable received</t>
  </si>
  <si>
    <t>Revision D</t>
  </si>
  <si>
    <t>D</t>
  </si>
  <si>
    <t>Remove Mold Flow Sheet</t>
  </si>
  <si>
    <t>Remove Steel Cert Sheet</t>
  </si>
  <si>
    <t>Remove CTF Metrology Sheets</t>
  </si>
  <si>
    <t>Modify Outline and add comment for F pin</t>
  </si>
  <si>
    <t xml:space="preserve">Modify Window study sheets to include </t>
  </si>
  <si>
    <t>input fields for METRIC parameters.</t>
  </si>
  <si>
    <t>Added formulas to convert Metric to English</t>
  </si>
  <si>
    <t>Modify viscosity sheet to allow metric inputs</t>
  </si>
  <si>
    <t>TOOL HISTORY</t>
  </si>
  <si>
    <t>Deliverables X</t>
  </si>
  <si>
    <t>verified by     S</t>
  </si>
  <si>
    <t>TRUE            R</t>
  </si>
  <si>
    <t xml:space="preserve">                        C</t>
  </si>
  <si>
    <t>Metrolgoy will be required by final molder for process development window (mini-cap) and full cap study.</t>
  </si>
  <si>
    <t>must be completedprior to shipping mold. No metrology will be required from mechanical window test.</t>
  </si>
  <si>
    <t xml:space="preserve">This mold is going to be transferred cross country from mold builder to final molder. Successful mechanical test </t>
  </si>
  <si>
    <t>Cavity pressure transducer brand, type, model</t>
  </si>
  <si>
    <t>f</t>
  </si>
  <si>
    <t xml:space="preserve">FILL RATE CALC BASED ON TRANSFER WT; THUS, A TRANSFER WT IS REQ'D (IF TRANSFER TIME OR PSI; ENTER </t>
  </si>
  <si>
    <t>PACKED SHOT WT FOR TRANSFER WT.)</t>
  </si>
  <si>
    <t>MACH SHOT SIZE MUST BE PRESENT FOR CALC.</t>
  </si>
  <si>
    <t xml:space="preserve">SPEC GRAV, FILL TIME, OA CYCLE, MECH ADV. PART/RUNNER WTS, PACK HYD PSI, </t>
  </si>
  <si>
    <t xml:space="preserve"> </t>
  </si>
  <si>
    <t>Hold Time</t>
  </si>
  <si>
    <t>Part Name:</t>
  </si>
  <si>
    <t>DRY CYCLE CHECKLIST AND TOOL DEBUG GUIDELINES</t>
  </si>
  <si>
    <t>Date</t>
  </si>
  <si>
    <t>Molder</t>
  </si>
  <si>
    <t>Material</t>
  </si>
  <si>
    <t>Material Lot</t>
  </si>
  <si>
    <t>Moldmaker</t>
  </si>
  <si>
    <t>Part Name</t>
  </si>
  <si>
    <t>Part Number</t>
  </si>
  <si>
    <t>Revision</t>
  </si>
  <si>
    <t>Cavities</t>
  </si>
  <si>
    <t>HP Engineer</t>
  </si>
  <si>
    <t>Machine</t>
  </si>
  <si>
    <t>Tons</t>
  </si>
  <si>
    <t>Mold #</t>
  </si>
  <si>
    <t>Technician</t>
  </si>
  <si>
    <t>There is adequate clearance in the 3-Plate mold to eject the runner system. (N/A)</t>
  </si>
  <si>
    <t>The ejector stroke is sufficient for the parts to clear the core.</t>
  </si>
  <si>
    <t>The mold open stroke is adequate to allow the parts to fall freely.</t>
  </si>
  <si>
    <t>The temperature control lines are connected as intended by the mold designer.</t>
  </si>
  <si>
    <t>The mold temperature is operating within the material suppliers recommended temperature range.</t>
  </si>
  <si>
    <t>The temperature control line layout has been documented as part of the set-up.</t>
  </si>
  <si>
    <t>Water, oil, electrical lines and fittings are secured with adequate clearance.</t>
  </si>
  <si>
    <t>The mold low pressure close protection has been set, to prevent damage to the tool.</t>
  </si>
  <si>
    <t>The hot manifold and tip temperature zones are at set-points.</t>
  </si>
  <si>
    <t>TOOL DEBUG GUIDELINES AND CHECKLIST</t>
  </si>
  <si>
    <t>NOTES:</t>
  </si>
  <si>
    <t>(YES OR NO)</t>
  </si>
  <si>
    <t>Are the melt temperatures within the material manufacturers recommended settings ?</t>
  </si>
  <si>
    <t>Are the pressures to fill the tool excessive.  Do they reach the maximum limits of the machine ?</t>
  </si>
  <si>
    <t>Is there Flash on the part which requires tool work ?  DO NOT PROCESS OUT ISSUE !</t>
  </si>
  <si>
    <t>Is there shorting or burning due to venting issues in the tool ?</t>
  </si>
  <si>
    <t>Is there shorting or flash due to other issues ?</t>
  </si>
  <si>
    <t>Are there mechanical issues such as excessive wear or tool damage ?</t>
  </si>
  <si>
    <t>Can the tool run on automatic cycle ?</t>
  </si>
  <si>
    <t>Is the hot runner system functioning properly ?</t>
  </si>
  <si>
    <t>CORRECTIVE ACTION.  CONTACT THE HP ENGINEER WITH QUESTIONS AND ISSUES.</t>
  </si>
  <si>
    <t xml:space="preserve">DO NOT PROCESS AROUND ISSUES.  DOCUMENT THE ISSUE AND DETERMINE THE </t>
  </si>
  <si>
    <t>ISSUE</t>
  </si>
  <si>
    <t>MOLDMAKER BENCH CHECKLIST</t>
  </si>
  <si>
    <t xml:space="preserve">Venting is as specified on tool design. </t>
  </si>
  <si>
    <t>Support pillars are installed with preload.  (Record preload)</t>
  </si>
  <si>
    <t>EDM finish is removed so the shot can be ejected without mold release.</t>
  </si>
  <si>
    <t>The knock out pattern is correct for the scheduled machine.</t>
  </si>
  <si>
    <t>The size of the locating ring is correct for the scheduled machine.  (Record diameter)</t>
  </si>
  <si>
    <t>The mold ejection system can be mechanically attached to the molding machine.</t>
  </si>
  <si>
    <t>Early returns are installed if needed.</t>
  </si>
  <si>
    <t xml:space="preserve">Cavities and cores are preloaded.  (record the preload)   </t>
  </si>
  <si>
    <t xml:space="preserve">   Cavities</t>
  </si>
  <si>
    <t xml:space="preserve">         Cores</t>
  </si>
  <si>
    <t>Pry bar slots exist on the parting line and moving plates.</t>
  </si>
  <si>
    <t>Slides are retained in the open position with detents, locks, or springs.  (Circle mechanism used)</t>
  </si>
  <si>
    <t>Lift holes are located on all four sides of the mold and on large plates.</t>
  </si>
  <si>
    <t>The mold safety strap is in place and of adequate size to insure retention.</t>
  </si>
  <si>
    <t>Fluid temperature control circuits maintain 50 PSI fluid pressure for 2 minutes.</t>
  </si>
  <si>
    <t>Fluid temperature control circuits are clear of obstructions.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</si>
</sst>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"/>
    <numFmt numFmtId="165" formatCode="0.0000"/>
    <numFmt numFmtId="166" formatCode="0.000"/>
    <numFmt numFmtId="167" formatCode="0.0"/>
    <numFmt numFmtId="168" formatCode="0.0%"/>
    <numFmt numFmtId="169" formatCode="0.0000_)"/>
    <numFmt numFmtId="170" formatCode="0_)"/>
    <numFmt numFmtId="171" formatCode="0.0_)"/>
    <numFmt numFmtId="172" formatCode="0.00_)"/>
  </numFmts>
  <fonts count="84">
    <font>
      <sz val="10"/>
      <name val="Arial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color indexed="1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22"/>
      <color indexed="12"/>
      <name val="Arial"/>
      <family val="2"/>
      <charset val="204"/>
    </font>
    <font>
      <sz val="10"/>
      <name val="Arial"/>
      <family val="2"/>
      <charset val="204"/>
    </font>
    <font>
      <b/>
      <sz val="15"/>
      <color indexed="18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5"/>
      <color indexed="18"/>
      <name val="Arial"/>
      <family val="2"/>
      <charset val="204"/>
    </font>
    <font>
      <b/>
      <u/>
      <sz val="10"/>
      <color indexed="18"/>
      <name val="Arial"/>
      <family val="2"/>
      <charset val="204"/>
    </font>
    <font>
      <b/>
      <sz val="32"/>
      <color indexed="12"/>
      <name val="Arial"/>
      <family val="2"/>
      <charset val="204"/>
    </font>
    <font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4"/>
      <name val="Arial"/>
      <family val="2"/>
      <charset val="204"/>
    </font>
    <font>
      <u/>
      <sz val="10"/>
      <name val="Arial"/>
      <family val="2"/>
      <charset val="204"/>
    </font>
    <font>
      <b/>
      <u/>
      <sz val="10"/>
      <name val="Arial"/>
      <family val="2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MS Sans Serif"/>
    </font>
    <font>
      <sz val="10"/>
      <color indexed="18"/>
      <name val="Arial"/>
      <family val="2"/>
      <charset val="204"/>
    </font>
    <font>
      <sz val="18"/>
      <color indexed="18"/>
      <name val="Arial"/>
      <family val="2"/>
      <charset val="204"/>
    </font>
    <font>
      <sz val="22"/>
      <color indexed="18"/>
      <name val="Arial Condensed Bold"/>
      <family val="2"/>
    </font>
    <font>
      <sz val="10"/>
      <name val="Courier"/>
    </font>
    <font>
      <sz val="11"/>
      <color indexed="8"/>
      <name val="Tahoma"/>
      <family val="2"/>
    </font>
    <font>
      <sz val="11"/>
      <name val="Tahoma"/>
      <family val="2"/>
    </font>
    <font>
      <sz val="11"/>
      <color indexed="12"/>
      <name val="Tahoma"/>
      <family val="2"/>
    </font>
    <font>
      <sz val="10"/>
      <name val="Tahoma"/>
      <family val="2"/>
    </font>
    <font>
      <sz val="16"/>
      <name val="Tahoma"/>
      <family val="2"/>
    </font>
    <font>
      <sz val="10"/>
      <color indexed="10"/>
      <name val="Tahoma"/>
      <family val="2"/>
    </font>
    <font>
      <sz val="8"/>
      <name val="Tahoma"/>
      <family val="2"/>
    </font>
    <font>
      <sz val="10"/>
      <color indexed="12"/>
      <name val="Tahoma"/>
      <family val="2"/>
    </font>
    <font>
      <sz val="8"/>
      <color indexed="10"/>
      <name val="Tahoma"/>
      <family val="2"/>
    </font>
    <font>
      <sz val="5"/>
      <name val="Tahoma"/>
      <family val="2"/>
    </font>
    <font>
      <sz val="15"/>
      <color indexed="18"/>
      <name val="Arial"/>
      <family val="2"/>
      <charset val="204"/>
    </font>
    <font>
      <b/>
      <sz val="31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Arial"/>
      <family val="2"/>
    </font>
    <font>
      <sz val="12"/>
      <color indexed="10"/>
      <name val="Arial"/>
      <family val="2"/>
      <charset val="204"/>
    </font>
    <font>
      <sz val="12"/>
      <color indexed="12"/>
      <name val="Arial"/>
      <family val="2"/>
      <charset val="204"/>
    </font>
    <font>
      <sz val="6"/>
      <name val="Arial"/>
      <family val="2"/>
      <charset val="204"/>
    </font>
    <font>
      <b/>
      <u/>
      <sz val="6"/>
      <name val="Arial"/>
      <family val="2"/>
      <charset val="204"/>
    </font>
    <font>
      <b/>
      <sz val="6"/>
      <name val="Arial"/>
      <family val="2"/>
      <charset val="204"/>
    </font>
    <font>
      <b/>
      <sz val="8"/>
      <color indexed="10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ahoma"/>
      <family val="2"/>
    </font>
    <font>
      <b/>
      <u/>
      <sz val="10"/>
      <color indexed="12"/>
      <name val="Arial"/>
      <family val="2"/>
      <charset val="204"/>
    </font>
    <font>
      <b/>
      <sz val="12"/>
      <color indexed="18"/>
      <name val="Arial"/>
      <family val="2"/>
      <charset val="204"/>
    </font>
    <font>
      <sz val="15"/>
      <name val="Arial"/>
      <family val="2"/>
      <charset val="204"/>
    </font>
    <font>
      <b/>
      <sz val="11"/>
      <color indexed="12"/>
      <name val="Tahoma"/>
      <family val="2"/>
    </font>
    <font>
      <sz val="10"/>
      <color indexed="10"/>
      <name val="Arial"/>
      <family val="2"/>
      <charset val="204"/>
    </font>
    <font>
      <sz val="12"/>
      <color indexed="18"/>
      <name val="Arial"/>
      <family val="2"/>
      <charset val="204"/>
    </font>
    <font>
      <sz val="13"/>
      <color indexed="18"/>
      <name val="Arial"/>
      <family val="2"/>
      <charset val="204"/>
    </font>
    <font>
      <b/>
      <sz val="18"/>
      <color indexed="18"/>
      <name val="Arial"/>
      <family val="2"/>
      <charset val="204"/>
    </font>
    <font>
      <u/>
      <sz val="10"/>
      <color indexed="18"/>
      <name val="Arial"/>
      <family val="2"/>
      <charset val="204"/>
    </font>
    <font>
      <b/>
      <sz val="10"/>
      <color indexed="18"/>
      <name val="Arial"/>
      <family val="2"/>
      <charset val="204"/>
    </font>
    <font>
      <sz val="10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12"/>
      <name val="Arial"/>
      <family val="2"/>
      <charset val="204"/>
    </font>
    <font>
      <sz val="12"/>
      <name val="Times New Roman"/>
      <family val="1"/>
    </font>
    <font>
      <b/>
      <sz val="9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b/>
      <u/>
      <sz val="10"/>
      <color indexed="10"/>
      <name val="Tahoma"/>
      <family val="2"/>
    </font>
    <font>
      <b/>
      <sz val="11"/>
      <color indexed="8"/>
      <name val="Tahoma"/>
      <family val="2"/>
    </font>
    <font>
      <b/>
      <sz val="11"/>
      <name val="Tahoma"/>
      <family val="2"/>
    </font>
    <font>
      <b/>
      <sz val="14"/>
      <color indexed="16"/>
      <name val="Arial"/>
      <family val="2"/>
      <charset val="204"/>
    </font>
    <font>
      <b/>
      <sz val="10"/>
      <color indexed="16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9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169" fontId="28" fillId="0" borderId="0"/>
    <xf numFmtId="0" fontId="24" fillId="0" borderId="0"/>
    <xf numFmtId="9" fontId="2" fillId="0" borderId="0" applyFont="0" applyFill="0" applyBorder="0" applyAlignment="0" applyProtection="0"/>
  </cellStyleXfs>
  <cellXfs count="661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9" fillId="0" borderId="0" xfId="2" applyFont="1" applyAlignment="1">
      <alignment horizontal="right"/>
    </xf>
    <xf numFmtId="0" fontId="30" fillId="0" borderId="0" xfId="2" applyFont="1" applyAlignment="1">
      <alignment horizontal="right"/>
    </xf>
    <xf numFmtId="0" fontId="30" fillId="0" borderId="0" xfId="2" applyFont="1"/>
    <xf numFmtId="0" fontId="30" fillId="0" borderId="1" xfId="2" applyFont="1" applyBorder="1" applyAlignment="1">
      <alignment horizontal="right"/>
    </xf>
    <xf numFmtId="169" fontId="32" fillId="0" borderId="0" xfId="1" applyFont="1"/>
    <xf numFmtId="165" fontId="32" fillId="0" borderId="0" xfId="1" applyNumberFormat="1" applyFont="1"/>
    <xf numFmtId="0" fontId="8" fillId="0" borderId="0" xfId="0" applyFont="1"/>
    <xf numFmtId="0" fontId="25" fillId="0" borderId="0" xfId="0" applyFont="1"/>
    <xf numFmtId="0" fontId="51" fillId="2" borderId="2" xfId="0" applyFont="1" applyFill="1" applyBorder="1"/>
    <xf numFmtId="0" fontId="0" fillId="3" borderId="3" xfId="0" applyFill="1" applyBorder="1"/>
    <xf numFmtId="0" fontId="50" fillId="4" borderId="2" xfId="0" applyFont="1" applyFill="1" applyBorder="1"/>
    <xf numFmtId="169" fontId="32" fillId="0" borderId="0" xfId="1" applyFont="1" applyProtection="1">
      <protection locked="0"/>
    </xf>
    <xf numFmtId="2" fontId="25" fillId="5" borderId="4" xfId="0" applyNumberFormat="1" applyFont="1" applyFill="1" applyBorder="1" applyProtection="1">
      <protection locked="0"/>
    </xf>
    <xf numFmtId="0" fontId="30" fillId="0" borderId="1" xfId="2" applyFont="1" applyBorder="1" applyAlignment="1" applyProtection="1">
      <alignment horizontal="right"/>
      <protection locked="0"/>
    </xf>
    <xf numFmtId="0" fontId="30" fillId="0" borderId="0" xfId="2" applyFont="1" applyProtection="1">
      <protection locked="0"/>
    </xf>
    <xf numFmtId="0" fontId="30" fillId="0" borderId="0" xfId="2" applyFont="1" applyAlignment="1" applyProtection="1">
      <alignment horizontal="right"/>
      <protection locked="0"/>
    </xf>
    <xf numFmtId="0" fontId="30" fillId="0" borderId="0" xfId="2" applyFont="1" applyAlignment="1" applyProtection="1">
      <alignment vertical="top" wrapText="1"/>
      <protection locked="0"/>
    </xf>
    <xf numFmtId="0" fontId="30" fillId="0" borderId="5" xfId="2" applyFont="1" applyBorder="1" applyAlignment="1" applyProtection="1">
      <alignment horizontal="right"/>
      <protection locked="0"/>
    </xf>
    <xf numFmtId="0" fontId="30" fillId="0" borderId="6" xfId="2" applyFont="1" applyBorder="1" applyAlignment="1" applyProtection="1">
      <alignment horizontal="right"/>
      <protection locked="0"/>
    </xf>
    <xf numFmtId="0" fontId="30" fillId="0" borderId="7" xfId="2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0" fillId="0" borderId="1" xfId="0" applyBorder="1"/>
    <xf numFmtId="0" fontId="25" fillId="5" borderId="4" xfId="0" applyFont="1" applyFill="1" applyBorder="1" applyAlignment="1">
      <alignment horizontal="center"/>
    </xf>
    <xf numFmtId="0" fontId="25" fillId="0" borderId="4" xfId="0" applyFont="1" applyBorder="1"/>
    <xf numFmtId="0" fontId="25" fillId="5" borderId="4" xfId="0" applyFont="1" applyFill="1" applyBorder="1" applyAlignment="1" applyProtection="1">
      <alignment horizontal="center"/>
      <protection locked="0"/>
    </xf>
    <xf numFmtId="2" fontId="25" fillId="0" borderId="4" xfId="0" applyNumberFormat="1" applyFont="1" applyBorder="1" applyAlignment="1" applyProtection="1">
      <alignment horizontal="center"/>
      <protection locked="0"/>
    </xf>
    <xf numFmtId="0" fontId="0" fillId="0" borderId="8" xfId="0" applyBorder="1"/>
    <xf numFmtId="0" fontId="6" fillId="0" borderId="0" xfId="0" applyFont="1" applyAlignment="1">
      <alignment horizontal="center" wrapText="1"/>
    </xf>
    <xf numFmtId="0" fontId="64" fillId="0" borderId="9" xfId="0" applyFont="1" applyBorder="1"/>
    <xf numFmtId="0" fontId="65" fillId="0" borderId="0" xfId="0" applyFont="1"/>
    <xf numFmtId="0" fontId="63" fillId="0" borderId="0" xfId="0" applyFont="1"/>
    <xf numFmtId="0" fontId="67" fillId="0" borderId="4" xfId="0" applyFont="1" applyBorder="1" applyAlignment="1">
      <alignment horizontal="center" wrapText="1"/>
    </xf>
    <xf numFmtId="0" fontId="63" fillId="0" borderId="4" xfId="0" applyFont="1" applyBorder="1"/>
    <xf numFmtId="0" fontId="66" fillId="0" borderId="4" xfId="0" applyFont="1" applyBorder="1" applyAlignment="1">
      <alignment horizontal="center"/>
    </xf>
    <xf numFmtId="0" fontId="67" fillId="0" borderId="4" xfId="0" applyFont="1" applyBorder="1" applyAlignment="1">
      <alignment horizontal="center"/>
    </xf>
    <xf numFmtId="0" fontId="67" fillId="0" borderId="10" xfId="0" applyFont="1" applyBorder="1"/>
    <xf numFmtId="0" fontId="67" fillId="0" borderId="1" xfId="0" applyFont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0" xfId="0" applyFill="1"/>
    <xf numFmtId="0" fontId="0" fillId="7" borderId="8" xfId="0" applyFill="1" applyBorder="1"/>
    <xf numFmtId="0" fontId="0" fillId="7" borderId="14" xfId="0" applyFill="1" applyBorder="1"/>
    <xf numFmtId="0" fontId="66" fillId="7" borderId="0" xfId="0" applyFont="1" applyFill="1" applyAlignment="1">
      <alignment horizontal="center"/>
    </xf>
    <xf numFmtId="0" fontId="0" fillId="6" borderId="15" xfId="0" applyFill="1" applyBorder="1"/>
    <xf numFmtId="0" fontId="0" fillId="6" borderId="16" xfId="0" applyFill="1" applyBorder="1"/>
    <xf numFmtId="0" fontId="0" fillId="6" borderId="5" xfId="0" applyFill="1" applyBorder="1"/>
    <xf numFmtId="0" fontId="0" fillId="6" borderId="17" xfId="0" applyFill="1" applyBorder="1"/>
    <xf numFmtId="0" fontId="0" fillId="4" borderId="2" xfId="0" applyFill="1" applyBorder="1"/>
    <xf numFmtId="0" fontId="0" fillId="2" borderId="2" xfId="0" applyFill="1" applyBorder="1"/>
    <xf numFmtId="0" fontId="0" fillId="7" borderId="0" xfId="0" applyFill="1"/>
    <xf numFmtId="0" fontId="0" fillId="7" borderId="18" xfId="0" applyFill="1" applyBorder="1"/>
    <xf numFmtId="0" fontId="0" fillId="6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68" fillId="7" borderId="20" xfId="0" applyFont="1" applyFill="1" applyBorder="1"/>
    <xf numFmtId="0" fontId="63" fillId="6" borderId="0" xfId="0" applyFont="1" applyFill="1"/>
    <xf numFmtId="0" fontId="63" fillId="6" borderId="0" xfId="0" applyFont="1" applyFill="1" applyAlignment="1">
      <alignment horizontal="center"/>
    </xf>
    <xf numFmtId="0" fontId="67" fillId="0" borderId="22" xfId="0" applyFont="1" applyBorder="1"/>
    <xf numFmtId="0" fontId="0" fillId="7" borderId="16" xfId="0" applyFill="1" applyBorder="1"/>
    <xf numFmtId="0" fontId="0" fillId="7" borderId="5" xfId="0" applyFill="1" applyBorder="1"/>
    <xf numFmtId="0" fontId="0" fillId="7" borderId="6" xfId="0" applyFill="1" applyBorder="1"/>
    <xf numFmtId="0" fontId="21" fillId="7" borderId="0" xfId="0" applyFont="1" applyFill="1"/>
    <xf numFmtId="14" fontId="64" fillId="7" borderId="8" xfId="0" applyNumberFormat="1" applyFont="1" applyFill="1" applyBorder="1"/>
    <xf numFmtId="0" fontId="64" fillId="7" borderId="9" xfId="0" applyFont="1" applyFill="1" applyBorder="1"/>
    <xf numFmtId="0" fontId="64" fillId="7" borderId="8" xfId="0" applyFont="1" applyFill="1" applyBorder="1"/>
    <xf numFmtId="1" fontId="64" fillId="7" borderId="8" xfId="0" applyNumberFormat="1" applyFont="1" applyFill="1" applyBorder="1" applyAlignment="1">
      <alignment horizontal="center"/>
    </xf>
    <xf numFmtId="1" fontId="64" fillId="7" borderId="8" xfId="0" applyNumberFormat="1" applyFont="1" applyFill="1" applyBorder="1" applyAlignment="1">
      <alignment horizontal="left"/>
    </xf>
    <xf numFmtId="0" fontId="57" fillId="6" borderId="17" xfId="0" applyFont="1" applyFill="1" applyBorder="1" applyAlignment="1">
      <alignment horizontal="center"/>
    </xf>
    <xf numFmtId="0" fontId="20" fillId="5" borderId="23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69" fillId="5" borderId="1" xfId="0" applyFont="1" applyFill="1" applyBorder="1" applyAlignment="1">
      <alignment horizontal="center"/>
    </xf>
    <xf numFmtId="20" fontId="69" fillId="5" borderId="1" xfId="0" applyNumberFormat="1" applyFont="1" applyFill="1" applyBorder="1" applyAlignment="1">
      <alignment horizontal="center"/>
    </xf>
    <xf numFmtId="2" fontId="69" fillId="5" borderId="1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24" xfId="0" applyFill="1" applyBorder="1"/>
    <xf numFmtId="0" fontId="0" fillId="6" borderId="25" xfId="0" applyFill="1" applyBorder="1"/>
    <xf numFmtId="0" fontId="63" fillId="6" borderId="25" xfId="0" applyFont="1" applyFill="1" applyBorder="1" applyAlignment="1">
      <alignment horizontal="center"/>
    </xf>
    <xf numFmtId="0" fontId="0" fillId="6" borderId="26" xfId="0" applyFill="1" applyBorder="1"/>
    <xf numFmtId="0" fontId="0" fillId="6" borderId="2" xfId="0" applyFill="1" applyBorder="1"/>
    <xf numFmtId="0" fontId="0" fillId="6" borderId="3" xfId="0" applyFill="1" applyBorder="1"/>
    <xf numFmtId="0" fontId="63" fillId="6" borderId="18" xfId="0" applyFont="1" applyFill="1" applyBorder="1" applyAlignment="1">
      <alignment horizontal="center"/>
    </xf>
    <xf numFmtId="0" fontId="0" fillId="6" borderId="27" xfId="0" applyFill="1" applyBorder="1"/>
    <xf numFmtId="0" fontId="14" fillId="6" borderId="0" xfId="0" applyFont="1" applyFill="1" applyAlignment="1">
      <alignment horizontal="center"/>
    </xf>
    <xf numFmtId="0" fontId="70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0" fillId="0" borderId="11" xfId="0" applyBorder="1" applyAlignment="1">
      <alignment horizontal="right"/>
    </xf>
    <xf numFmtId="0" fontId="0" fillId="5" borderId="12" xfId="0" applyFill="1" applyBorder="1"/>
    <xf numFmtId="0" fontId="0" fillId="0" borderId="28" xfId="0" applyBorder="1" applyAlignment="1">
      <alignment horizontal="right"/>
    </xf>
    <xf numFmtId="0" fontId="9" fillId="7" borderId="0" xfId="0" applyFont="1" applyFill="1"/>
    <xf numFmtId="0" fontId="0" fillId="7" borderId="29" xfId="0" applyFill="1" applyBorder="1"/>
    <xf numFmtId="0" fontId="0" fillId="0" borderId="1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7" borderId="30" xfId="0" applyFill="1" applyBorder="1"/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32" xfId="0" applyBorder="1"/>
    <xf numFmtId="0" fontId="0" fillId="0" borderId="23" xfId="0" applyBorder="1"/>
    <xf numFmtId="0" fontId="0" fillId="0" borderId="33" xfId="0" applyBorder="1" applyAlignment="1">
      <alignment horizontal="right"/>
    </xf>
    <xf numFmtId="0" fontId="0" fillId="0" borderId="33" xfId="0" applyBorder="1"/>
    <xf numFmtId="0" fontId="0" fillId="0" borderId="12" xfId="0" applyBorder="1" applyAlignment="1">
      <alignment horizontal="right"/>
    </xf>
    <xf numFmtId="0" fontId="0" fillId="5" borderId="34" xfId="0" applyFill="1" applyBorder="1"/>
    <xf numFmtId="0" fontId="0" fillId="7" borderId="35" xfId="0" applyFill="1" applyBorder="1"/>
    <xf numFmtId="0" fontId="0" fillId="7" borderId="12" xfId="0" quotePrefix="1" applyFill="1" applyBorder="1" applyAlignment="1">
      <alignment horizontal="right"/>
    </xf>
    <xf numFmtId="0" fontId="0" fillId="7" borderId="12" xfId="0" applyFill="1" applyBorder="1" applyAlignment="1">
      <alignment horizontal="right"/>
    </xf>
    <xf numFmtId="0" fontId="0" fillId="7" borderId="28" xfId="0" applyFill="1" applyBorder="1" applyAlignment="1">
      <alignment horizontal="right"/>
    </xf>
    <xf numFmtId="0" fontId="0" fillId="7" borderId="7" xfId="0" applyFill="1" applyBorder="1"/>
    <xf numFmtId="0" fontId="0" fillId="7" borderId="36" xfId="0" applyFill="1" applyBorder="1"/>
    <xf numFmtId="0" fontId="5" fillId="0" borderId="0" xfId="0" applyFont="1"/>
    <xf numFmtId="0" fontId="71" fillId="0" borderId="23" xfId="0" applyFont="1" applyBorder="1" applyAlignment="1">
      <alignment horizontal="right"/>
    </xf>
    <xf numFmtId="0" fontId="0" fillId="0" borderId="32" xfId="0" applyBorder="1" applyAlignment="1">
      <alignment horizontal="center"/>
    </xf>
    <xf numFmtId="0" fontId="50" fillId="0" borderId="32" xfId="0" applyFont="1" applyBorder="1" applyAlignment="1">
      <alignment horizontal="center"/>
    </xf>
    <xf numFmtId="0" fontId="50" fillId="0" borderId="32" xfId="0" quotePrefix="1" applyFont="1" applyBorder="1" applyAlignment="1">
      <alignment horizontal="center"/>
    </xf>
    <xf numFmtId="0" fontId="6" fillId="0" borderId="1" xfId="0" applyFont="1" applyBorder="1"/>
    <xf numFmtId="0" fontId="0" fillId="0" borderId="23" xfId="0" applyBorder="1" applyAlignment="1">
      <alignment horizontal="center"/>
    </xf>
    <xf numFmtId="2" fontId="57" fillId="5" borderId="12" xfId="0" applyNumberFormat="1" applyFont="1" applyFill="1" applyBorder="1"/>
    <xf numFmtId="168" fontId="57" fillId="5" borderId="13" xfId="3" quotePrefix="1" applyNumberFormat="1" applyFont="1" applyFill="1" applyBorder="1" applyAlignment="1">
      <alignment horizontal="right"/>
    </xf>
    <xf numFmtId="0" fontId="49" fillId="7" borderId="5" xfId="0" applyFont="1" applyFill="1" applyBorder="1"/>
    <xf numFmtId="0" fontId="72" fillId="0" borderId="37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5" borderId="1" xfId="0" applyFill="1" applyBorder="1"/>
    <xf numFmtId="0" fontId="50" fillId="8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25" fillId="5" borderId="1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center"/>
    </xf>
    <xf numFmtId="0" fontId="25" fillId="5" borderId="29" xfId="0" applyFont="1" applyFill="1" applyBorder="1" applyAlignment="1">
      <alignment horizontal="center"/>
    </xf>
    <xf numFmtId="0" fontId="25" fillId="5" borderId="12" xfId="0" applyFont="1" applyFill="1" applyBorder="1"/>
    <xf numFmtId="0" fontId="25" fillId="5" borderId="29" xfId="0" applyFont="1" applyFill="1" applyBorder="1"/>
    <xf numFmtId="2" fontId="25" fillId="5" borderId="13" xfId="0" applyNumberFormat="1" applyFont="1" applyFill="1" applyBorder="1"/>
    <xf numFmtId="0" fontId="25" fillId="5" borderId="5" xfId="0" applyFont="1" applyFill="1" applyBorder="1"/>
    <xf numFmtId="167" fontId="25" fillId="5" borderId="13" xfId="0" applyNumberFormat="1" applyFont="1" applyFill="1" applyBorder="1" applyAlignment="1">
      <alignment horizontal="right"/>
    </xf>
    <xf numFmtId="9" fontId="25" fillId="5" borderId="1" xfId="0" applyNumberFormat="1" applyFont="1" applyFill="1" applyBorder="1" applyAlignment="1">
      <alignment horizontal="center"/>
    </xf>
    <xf numFmtId="2" fontId="25" fillId="5" borderId="1" xfId="0" applyNumberFormat="1" applyFont="1" applyFill="1" applyBorder="1" applyAlignment="1">
      <alignment horizontal="center"/>
    </xf>
    <xf numFmtId="167" fontId="25" fillId="5" borderId="1" xfId="0" applyNumberFormat="1" applyFont="1" applyFill="1" applyBorder="1" applyAlignment="1">
      <alignment horizontal="center"/>
    </xf>
    <xf numFmtId="0" fontId="0" fillId="7" borderId="22" xfId="0" applyFill="1" applyBorder="1"/>
    <xf numFmtId="0" fontId="0" fillId="7" borderId="15" xfId="0" applyFill="1" applyBorder="1"/>
    <xf numFmtId="0" fontId="0" fillId="7" borderId="38" xfId="0" applyFill="1" applyBorder="1"/>
    <xf numFmtId="0" fontId="0" fillId="7" borderId="17" xfId="0" applyFill="1" applyBorder="1"/>
    <xf numFmtId="0" fontId="0" fillId="7" borderId="23" xfId="0" applyFill="1" applyBorder="1"/>
    <xf numFmtId="0" fontId="23" fillId="7" borderId="0" xfId="0" applyFont="1" applyFill="1" applyAlignment="1">
      <alignment horizontal="right"/>
    </xf>
    <xf numFmtId="0" fontId="23" fillId="7" borderId="0" xfId="0" applyFont="1" applyFill="1"/>
    <xf numFmtId="0" fontId="69" fillId="6" borderId="1" xfId="0" applyFont="1" applyFill="1" applyBorder="1" applyAlignment="1">
      <alignment horizontal="center"/>
    </xf>
    <xf numFmtId="0" fontId="31" fillId="5" borderId="1" xfId="2" applyFont="1" applyFill="1" applyBorder="1" applyAlignment="1">
      <alignment horizontal="left"/>
    </xf>
    <xf numFmtId="0" fontId="11" fillId="7" borderId="0" xfId="0" applyFont="1" applyFill="1"/>
    <xf numFmtId="0" fontId="14" fillId="7" borderId="8" xfId="0" applyFont="1" applyFill="1" applyBorder="1" applyAlignment="1" applyProtection="1">
      <alignment horizontal="right" vertical="center"/>
      <protection locked="0"/>
    </xf>
    <xf numFmtId="0" fontId="21" fillId="7" borderId="9" xfId="0" applyFont="1" applyFill="1" applyBorder="1" applyProtection="1">
      <protection locked="0"/>
    </xf>
    <xf numFmtId="0" fontId="25" fillId="5" borderId="39" xfId="0" applyFont="1" applyFill="1" applyBorder="1" applyAlignment="1" applyProtection="1">
      <alignment horizontal="center"/>
      <protection locked="0"/>
    </xf>
    <xf numFmtId="2" fontId="25" fillId="5" borderId="4" xfId="0" applyNumberFormat="1" applyFont="1" applyFill="1" applyBorder="1" applyAlignment="1" applyProtection="1">
      <alignment horizontal="center"/>
      <protection locked="0"/>
    </xf>
    <xf numFmtId="0" fontId="0" fillId="5" borderId="7" xfId="0" applyFill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5" borderId="12" xfId="0" quotePrefix="1" applyFill="1" applyBorder="1" applyProtection="1">
      <protection locked="0"/>
    </xf>
    <xf numFmtId="0" fontId="8" fillId="5" borderId="7" xfId="0" applyFont="1" applyFill="1" applyBorder="1" applyAlignment="1" applyProtection="1">
      <alignment horizontal="center"/>
      <protection locked="0"/>
    </xf>
    <xf numFmtId="0" fontId="15" fillId="7" borderId="0" xfId="0" applyFont="1" applyFill="1" applyAlignment="1" applyProtection="1">
      <alignment horizontal="right"/>
      <protection locked="0"/>
    </xf>
    <xf numFmtId="1" fontId="20" fillId="5" borderId="1" xfId="0" applyNumberFormat="1" applyFont="1" applyFill="1" applyBorder="1" applyAlignment="1">
      <alignment horizontal="center"/>
    </xf>
    <xf numFmtId="0" fontId="69" fillId="5" borderId="22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left"/>
    </xf>
    <xf numFmtId="0" fontId="31" fillId="5" borderId="1" xfId="2" applyFont="1" applyFill="1" applyBorder="1" applyAlignment="1" applyProtection="1">
      <alignment horizontal="left"/>
      <protection locked="0"/>
    </xf>
    <xf numFmtId="0" fontId="57" fillId="5" borderId="40" xfId="0" applyFont="1" applyFill="1" applyBorder="1"/>
    <xf numFmtId="49" fontId="69" fillId="5" borderId="1" xfId="0" applyNumberFormat="1" applyFont="1" applyFill="1" applyBorder="1" applyAlignment="1">
      <alignment horizontal="center"/>
    </xf>
    <xf numFmtId="172" fontId="34" fillId="5" borderId="17" xfId="1" applyNumberFormat="1" applyFont="1" applyFill="1" applyBorder="1" applyAlignment="1" applyProtection="1">
      <alignment horizontal="center"/>
      <protection locked="0"/>
    </xf>
    <xf numFmtId="0" fontId="81" fillId="0" borderId="4" xfId="2" applyFont="1" applyBorder="1" applyAlignment="1" applyProtection="1">
      <alignment horizontal="center"/>
      <protection locked="0"/>
    </xf>
    <xf numFmtId="0" fontId="57" fillId="5" borderId="41" xfId="0" applyFont="1" applyFill="1" applyBorder="1"/>
    <xf numFmtId="2" fontId="0" fillId="0" borderId="42" xfId="0" applyNumberForma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2" fontId="0" fillId="0" borderId="43" xfId="0" applyNumberForma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2" fontId="0" fillId="0" borderId="44" xfId="0" applyNumberFormat="1" applyBorder="1" applyAlignment="1" applyProtection="1">
      <alignment horizontal="center"/>
      <protection locked="0"/>
    </xf>
    <xf numFmtId="0" fontId="25" fillId="5" borderId="10" xfId="0" applyFont="1" applyFill="1" applyBorder="1" applyAlignment="1">
      <alignment horizontal="center"/>
    </xf>
    <xf numFmtId="0" fontId="67" fillId="0" borderId="4" xfId="0" applyFont="1" applyBorder="1"/>
    <xf numFmtId="1" fontId="20" fillId="5" borderId="23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" fontId="69" fillId="5" borderId="10" xfId="0" applyNumberFormat="1" applyFont="1" applyFill="1" applyBorder="1" applyAlignment="1">
      <alignment horizontal="center"/>
    </xf>
    <xf numFmtId="1" fontId="69" fillId="5" borderId="1" xfId="0" applyNumberFormat="1" applyFont="1" applyFill="1" applyBorder="1" applyAlignment="1">
      <alignment horizontal="center"/>
    </xf>
    <xf numFmtId="0" fontId="8" fillId="6" borderId="0" xfId="0" applyFont="1" applyFill="1"/>
    <xf numFmtId="0" fontId="0" fillId="7" borderId="0" xfId="0" applyFill="1" applyProtection="1">
      <protection locked="0"/>
    </xf>
    <xf numFmtId="0" fontId="25" fillId="9" borderId="2" xfId="0" applyFont="1" applyFill="1" applyBorder="1" applyProtection="1">
      <protection locked="0"/>
    </xf>
    <xf numFmtId="0" fontId="25" fillId="9" borderId="0" xfId="0" applyFont="1" applyFill="1" applyProtection="1">
      <protection locked="0"/>
    </xf>
    <xf numFmtId="0" fontId="48" fillId="9" borderId="42" xfId="0" applyFont="1" applyFill="1" applyBorder="1" applyProtection="1">
      <protection locked="0"/>
    </xf>
    <xf numFmtId="0" fontId="48" fillId="9" borderId="41" xfId="0" applyFont="1" applyFill="1" applyBorder="1" applyProtection="1">
      <protection locked="0"/>
    </xf>
    <xf numFmtId="0" fontId="0" fillId="9" borderId="18" xfId="0" applyFill="1" applyBorder="1" applyProtection="1">
      <protection locked="0"/>
    </xf>
    <xf numFmtId="0" fontId="0" fillId="9" borderId="2" xfId="0" applyFill="1" applyBorder="1" applyProtection="1">
      <protection locked="0"/>
    </xf>
    <xf numFmtId="0" fontId="0" fillId="9" borderId="3" xfId="0" applyFill="1" applyBorder="1" applyProtection="1">
      <protection locked="0"/>
    </xf>
    <xf numFmtId="0" fontId="6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9" borderId="40" xfId="0" applyFill="1" applyBorder="1" applyProtection="1">
      <protection locked="0"/>
    </xf>
    <xf numFmtId="0" fontId="0" fillId="9" borderId="25" xfId="0" applyFill="1" applyBorder="1" applyProtection="1">
      <protection locked="0"/>
    </xf>
    <xf numFmtId="0" fontId="12" fillId="9" borderId="24" xfId="0" applyFont="1" applyFill="1" applyBorder="1" applyProtection="1">
      <protection locked="0"/>
    </xf>
    <xf numFmtId="0" fontId="10" fillId="9" borderId="0" xfId="0" applyFont="1" applyFill="1" applyProtection="1">
      <protection locked="0"/>
    </xf>
    <xf numFmtId="0" fontId="25" fillId="7" borderId="2" xfId="0" applyFont="1" applyFill="1" applyBorder="1"/>
    <xf numFmtId="0" fontId="25" fillId="7" borderId="0" xfId="0" applyFont="1" applyFill="1"/>
    <xf numFmtId="0" fontId="6" fillId="7" borderId="0" xfId="0" applyFont="1" applyFill="1"/>
    <xf numFmtId="0" fontId="6" fillId="7" borderId="0" xfId="0" applyFont="1" applyFill="1" applyProtection="1">
      <protection locked="0"/>
    </xf>
    <xf numFmtId="0" fontId="23" fillId="7" borderId="0" xfId="0" applyFont="1" applyFill="1" applyProtection="1">
      <protection locked="0"/>
    </xf>
    <xf numFmtId="0" fontId="0" fillId="7" borderId="0" xfId="0" applyFill="1" applyAlignment="1" applyProtection="1">
      <alignment horizontal="center"/>
      <protection locked="0"/>
    </xf>
    <xf numFmtId="2" fontId="25" fillId="7" borderId="0" xfId="0" applyNumberFormat="1" applyFont="1" applyFill="1" applyProtection="1">
      <protection locked="0"/>
    </xf>
    <xf numFmtId="2" fontId="25" fillId="7" borderId="0" xfId="0" applyNumberFormat="1" applyFont="1" applyFill="1" applyAlignment="1" applyProtection="1">
      <alignment horizontal="center"/>
      <protection locked="0"/>
    </xf>
    <xf numFmtId="0" fontId="29" fillId="7" borderId="0" xfId="2" applyFont="1" applyFill="1" applyAlignment="1">
      <alignment horizontal="right"/>
    </xf>
    <xf numFmtId="0" fontId="29" fillId="7" borderId="1" xfId="2" applyFont="1" applyFill="1" applyBorder="1" applyAlignment="1" applyProtection="1">
      <alignment horizontal="right"/>
      <protection locked="0"/>
    </xf>
    <xf numFmtId="0" fontId="29" fillId="7" borderId="1" xfId="2" applyFont="1" applyFill="1" applyBorder="1" applyAlignment="1">
      <alignment horizontal="right"/>
    </xf>
    <xf numFmtId="0" fontId="29" fillId="7" borderId="0" xfId="2" applyFont="1" applyFill="1" applyAlignment="1" applyProtection="1">
      <alignment horizontal="right"/>
      <protection locked="0"/>
    </xf>
    <xf numFmtId="0" fontId="80" fillId="7" borderId="16" xfId="2" applyFont="1" applyFill="1" applyBorder="1" applyAlignment="1" applyProtection="1">
      <alignment horizontal="left"/>
      <protection locked="0"/>
    </xf>
    <xf numFmtId="0" fontId="80" fillId="7" borderId="4" xfId="2" applyFont="1" applyFill="1" applyBorder="1" applyAlignment="1" applyProtection="1">
      <alignment horizontal="center"/>
      <protection locked="0"/>
    </xf>
    <xf numFmtId="0" fontId="30" fillId="7" borderId="0" xfId="2" applyFont="1" applyFill="1"/>
    <xf numFmtId="0" fontId="30" fillId="7" borderId="0" xfId="2" applyFont="1" applyFill="1" applyProtection="1">
      <protection locked="0"/>
    </xf>
    <xf numFmtId="0" fontId="56" fillId="7" borderId="0" xfId="2" applyFont="1" applyFill="1" applyAlignment="1">
      <alignment horizontal="center"/>
    </xf>
    <xf numFmtId="0" fontId="0" fillId="7" borderId="0" xfId="0" applyFill="1" applyAlignment="1">
      <alignment horizontal="left" textRotation="90"/>
    </xf>
    <xf numFmtId="0" fontId="7" fillId="7" borderId="0" xfId="0" applyFont="1" applyFill="1"/>
    <xf numFmtId="0" fontId="6" fillId="7" borderId="7" xfId="0" applyFont="1" applyFill="1" applyBorder="1" applyAlignment="1" applyProtection="1">
      <alignment horizontal="center"/>
      <protection locked="0"/>
    </xf>
    <xf numFmtId="0" fontId="0" fillId="7" borderId="45" xfId="0" applyFill="1" applyBorder="1" applyProtection="1">
      <protection locked="0"/>
    </xf>
    <xf numFmtId="0" fontId="1" fillId="7" borderId="0" xfId="0" applyFont="1" applyFill="1" applyProtection="1">
      <protection locked="0"/>
    </xf>
    <xf numFmtId="0" fontId="1" fillId="7" borderId="0" xfId="0" applyFont="1" applyFill="1"/>
    <xf numFmtId="0" fontId="8" fillId="7" borderId="0" xfId="0" applyFont="1" applyFill="1" applyProtection="1">
      <protection locked="0"/>
    </xf>
    <xf numFmtId="0" fontId="0" fillId="7" borderId="0" xfId="0" applyFill="1" applyAlignment="1" applyProtection="1">
      <alignment horizontal="left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right"/>
      <protection locked="0"/>
    </xf>
    <xf numFmtId="0" fontId="0" fillId="7" borderId="2" xfId="0" applyFill="1" applyBorder="1"/>
    <xf numFmtId="0" fontId="0" fillId="7" borderId="40" xfId="0" applyFill="1" applyBorder="1"/>
    <xf numFmtId="0" fontId="0" fillId="7" borderId="40" xfId="0" applyFill="1" applyBorder="1" applyProtection="1">
      <protection locked="0"/>
    </xf>
    <xf numFmtId="0" fontId="0" fillId="7" borderId="18" xfId="0" applyFill="1" applyBorder="1" applyProtection="1">
      <protection locked="0"/>
    </xf>
    <xf numFmtId="0" fontId="0" fillId="7" borderId="41" xfId="0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24" xfId="0" applyFill="1" applyBorder="1" applyProtection="1">
      <protection locked="0"/>
    </xf>
    <xf numFmtId="0" fontId="0" fillId="7" borderId="9" xfId="0" applyFill="1" applyBorder="1" applyProtection="1">
      <protection locked="0"/>
    </xf>
    <xf numFmtId="0" fontId="0" fillId="7" borderId="46" xfId="0" applyFill="1" applyBorder="1" applyProtection="1">
      <protection locked="0"/>
    </xf>
    <xf numFmtId="0" fontId="6" fillId="7" borderId="4" xfId="0" applyFont="1" applyFill="1" applyBorder="1" applyProtection="1">
      <protection locked="0"/>
    </xf>
    <xf numFmtId="0" fontId="0" fillId="7" borderId="24" xfId="0" applyFill="1" applyBorder="1"/>
    <xf numFmtId="0" fontId="0" fillId="7" borderId="25" xfId="0" applyFill="1" applyBorder="1"/>
    <xf numFmtId="0" fontId="0" fillId="7" borderId="47" xfId="0" applyFill="1" applyBorder="1"/>
    <xf numFmtId="0" fontId="0" fillId="7" borderId="1" xfId="0" applyFill="1" applyBorder="1"/>
    <xf numFmtId="0" fontId="16" fillId="7" borderId="0" xfId="0" applyFont="1" applyFill="1"/>
    <xf numFmtId="0" fontId="1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" xfId="0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40" fillId="7" borderId="0" xfId="0" applyFont="1" applyFill="1" applyAlignment="1">
      <alignment horizontal="center" vertical="center"/>
    </xf>
    <xf numFmtId="0" fontId="82" fillId="7" borderId="0" xfId="0" applyFont="1" applyFill="1"/>
    <xf numFmtId="0" fontId="0" fillId="7" borderId="0" xfId="0" applyFill="1" applyAlignment="1">
      <alignment horizontal="center" vertical="center" wrapText="1"/>
    </xf>
    <xf numFmtId="1" fontId="8" fillId="7" borderId="0" xfId="0" applyNumberFormat="1" applyFont="1" applyFill="1" applyAlignment="1">
      <alignment horizontal="left"/>
    </xf>
    <xf numFmtId="0" fontId="42" fillId="7" borderId="0" xfId="0" applyFont="1" applyFill="1" applyAlignment="1">
      <alignment horizontal="right"/>
    </xf>
    <xf numFmtId="0" fontId="41" fillId="7" borderId="0" xfId="0" applyFont="1" applyFill="1" applyAlignment="1">
      <alignment horizontal="right"/>
    </xf>
    <xf numFmtId="0" fontId="14" fillId="7" borderId="0" xfId="0" applyFont="1" applyFill="1"/>
    <xf numFmtId="0" fontId="41" fillId="7" borderId="0" xfId="0" applyFont="1" applyFill="1"/>
    <xf numFmtId="166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10" fontId="0" fillId="7" borderId="1" xfId="0" applyNumberFormat="1" applyFill="1" applyBorder="1" applyAlignment="1">
      <alignment horizontal="center" vertical="center" wrapText="1"/>
    </xf>
    <xf numFmtId="0" fontId="55" fillId="7" borderId="0" xfId="0" applyFont="1" applyFill="1"/>
    <xf numFmtId="0" fontId="0" fillId="7" borderId="0" xfId="0" applyFill="1" applyAlignment="1">
      <alignment horizontal="center"/>
    </xf>
    <xf numFmtId="0" fontId="8" fillId="7" borderId="0" xfId="0" applyFont="1" applyFill="1"/>
    <xf numFmtId="0" fontId="0" fillId="7" borderId="3" xfId="0" applyFill="1" applyBorder="1"/>
    <xf numFmtId="0" fontId="0" fillId="7" borderId="41" xfId="0" applyFill="1" applyBorder="1"/>
    <xf numFmtId="0" fontId="54" fillId="7" borderId="25" xfId="0" applyFont="1" applyFill="1" applyBorder="1"/>
    <xf numFmtId="0" fontId="17" fillId="7" borderId="0" xfId="0" applyFont="1" applyFill="1"/>
    <xf numFmtId="0" fontId="6" fillId="7" borderId="0" xfId="0" applyFont="1" applyFill="1" applyAlignment="1">
      <alignment horizontal="center" wrapText="1"/>
    </xf>
    <xf numFmtId="0" fontId="13" fillId="7" borderId="0" xfId="0" applyFont="1" applyFill="1" applyAlignment="1">
      <alignment horizontal="center"/>
    </xf>
    <xf numFmtId="0" fontId="0" fillId="7" borderId="0" xfId="0" applyFill="1" applyAlignment="1">
      <alignment horizontal="left"/>
    </xf>
    <xf numFmtId="0" fontId="16" fillId="7" borderId="0" xfId="0" applyFont="1" applyFill="1" applyProtection="1"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8" fillId="7" borderId="0" xfId="0" applyFont="1" applyFill="1" applyAlignment="1" applyProtection="1">
      <alignment horizontal="center"/>
      <protection locked="0"/>
    </xf>
    <xf numFmtId="0" fontId="8" fillId="7" borderId="0" xfId="0" applyFont="1" applyFill="1" applyAlignment="1" applyProtection="1">
      <alignment horizontal="right"/>
      <protection locked="0"/>
    </xf>
    <xf numFmtId="0" fontId="20" fillId="7" borderId="0" xfId="0" applyFont="1" applyFill="1" applyAlignment="1" applyProtection="1">
      <alignment horizontal="left"/>
      <protection locked="0"/>
    </xf>
    <xf numFmtId="0" fontId="20" fillId="7" borderId="0" xfId="0" applyFont="1" applyFill="1" applyProtection="1">
      <protection locked="0"/>
    </xf>
    <xf numFmtId="0" fontId="1" fillId="7" borderId="0" xfId="0" applyFont="1" applyFill="1" applyAlignment="1">
      <alignment horizontal="right"/>
    </xf>
    <xf numFmtId="0" fontId="21" fillId="7" borderId="0" xfId="0" applyFont="1" applyFill="1" applyAlignment="1">
      <alignment horizontal="right"/>
    </xf>
    <xf numFmtId="0" fontId="1" fillId="7" borderId="36" xfId="0" applyFont="1" applyFill="1" applyBorder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left"/>
      <protection locked="0"/>
    </xf>
    <xf numFmtId="0" fontId="17" fillId="7" borderId="0" xfId="0" applyFont="1" applyFill="1" applyProtection="1">
      <protection locked="0"/>
    </xf>
    <xf numFmtId="0" fontId="6" fillId="7" borderId="0" xfId="0" applyFont="1" applyFill="1" applyAlignment="1" applyProtection="1">
      <alignment horizontal="center"/>
      <protection locked="0"/>
    </xf>
    <xf numFmtId="0" fontId="19" fillId="7" borderId="0" xfId="0" applyFont="1" applyFill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0" applyNumberFormat="1" applyFill="1" applyBorder="1" applyAlignment="1" applyProtection="1">
      <alignment horizontal="center"/>
      <protection locked="0"/>
    </xf>
    <xf numFmtId="1" fontId="0" fillId="7" borderId="1" xfId="0" applyNumberFormat="1" applyFill="1" applyBorder="1" applyAlignment="1" applyProtection="1">
      <alignment horizontal="center"/>
      <protection locked="0"/>
    </xf>
    <xf numFmtId="0" fontId="19" fillId="7" borderId="0" xfId="0" applyFont="1" applyFill="1" applyProtection="1">
      <protection locked="0"/>
    </xf>
    <xf numFmtId="0" fontId="45" fillId="7" borderId="0" xfId="0" applyFont="1" applyFill="1"/>
    <xf numFmtId="0" fontId="46" fillId="7" borderId="0" xfId="0" applyFont="1" applyFill="1" applyAlignment="1">
      <alignment horizontal="left"/>
    </xf>
    <xf numFmtId="0" fontId="47" fillId="7" borderId="0" xfId="0" applyFont="1" applyFill="1"/>
    <xf numFmtId="1" fontId="14" fillId="7" borderId="0" xfId="0" applyNumberFormat="1" applyFont="1" applyFill="1" applyAlignment="1">
      <alignment horizontal="left"/>
    </xf>
    <xf numFmtId="0" fontId="60" fillId="7" borderId="25" xfId="0" applyFont="1" applyFill="1" applyBorder="1"/>
    <xf numFmtId="0" fontId="1" fillId="7" borderId="48" xfId="0" applyFont="1" applyFill="1" applyBorder="1" applyAlignment="1" applyProtection="1">
      <alignment horizontal="center"/>
      <protection locked="0"/>
    </xf>
    <xf numFmtId="0" fontId="18" fillId="7" borderId="48" xfId="0" applyFont="1" applyFill="1" applyBorder="1" applyAlignment="1" applyProtection="1">
      <alignment horizontal="center"/>
      <protection locked="0"/>
    </xf>
    <xf numFmtId="2" fontId="0" fillId="7" borderId="0" xfId="0" applyNumberFormat="1" applyFill="1"/>
    <xf numFmtId="0" fontId="58" fillId="7" borderId="0" xfId="0" applyFont="1" applyFill="1"/>
    <xf numFmtId="0" fontId="21" fillId="7" borderId="25" xfId="0" applyFont="1" applyFill="1" applyBorder="1"/>
    <xf numFmtId="0" fontId="21" fillId="7" borderId="47" xfId="0" applyFont="1" applyFill="1" applyBorder="1"/>
    <xf numFmtId="0" fontId="21" fillId="7" borderId="24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47" xfId="0" applyFont="1" applyFill="1" applyBorder="1"/>
    <xf numFmtId="2" fontId="0" fillId="7" borderId="0" xfId="0" applyNumberFormat="1" applyFill="1" applyAlignment="1" applyProtection="1">
      <alignment horizontal="center"/>
      <protection locked="0"/>
    </xf>
    <xf numFmtId="0" fontId="83" fillId="7" borderId="24" xfId="0" applyFont="1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25" fillId="7" borderId="25" xfId="0" applyFont="1" applyFill="1" applyBorder="1" applyProtection="1">
      <protection locked="0"/>
    </xf>
    <xf numFmtId="2" fontId="0" fillId="7" borderId="47" xfId="0" applyNumberFormat="1" applyFill="1" applyBorder="1" applyAlignment="1" applyProtection="1">
      <alignment horizontal="center"/>
      <protection locked="0"/>
    </xf>
    <xf numFmtId="0" fontId="25" fillId="7" borderId="0" xfId="0" applyFont="1" applyFill="1" applyProtection="1">
      <protection locked="0"/>
    </xf>
    <xf numFmtId="0" fontId="14" fillId="7" borderId="0" xfId="0" applyFont="1" applyFill="1" applyProtection="1">
      <protection locked="0"/>
    </xf>
    <xf numFmtId="2" fontId="0" fillId="7" borderId="40" xfId="0" applyNumberFormat="1" applyFill="1" applyBorder="1" applyAlignment="1" applyProtection="1">
      <alignment horizontal="center"/>
      <protection locked="0"/>
    </xf>
    <xf numFmtId="2" fontId="25" fillId="7" borderId="4" xfId="0" applyNumberFormat="1" applyFont="1" applyFill="1" applyBorder="1" applyProtection="1">
      <protection locked="0"/>
    </xf>
    <xf numFmtId="10" fontId="25" fillId="7" borderId="4" xfId="0" applyNumberFormat="1" applyFont="1" applyFill="1" applyBorder="1" applyProtection="1">
      <protection locked="0"/>
    </xf>
    <xf numFmtId="2" fontId="25" fillId="7" borderId="18" xfId="0" applyNumberFormat="1" applyFont="1" applyFill="1" applyBorder="1" applyProtection="1">
      <protection locked="0"/>
    </xf>
    <xf numFmtId="0" fontId="6" fillId="7" borderId="18" xfId="0" applyFont="1" applyFill="1" applyBorder="1"/>
    <xf numFmtId="0" fontId="14" fillId="7" borderId="18" xfId="0" applyFont="1" applyFill="1" applyBorder="1"/>
    <xf numFmtId="0" fontId="43" fillId="7" borderId="18" xfId="0" applyFont="1" applyFill="1" applyBorder="1"/>
    <xf numFmtId="0" fontId="43" fillId="7" borderId="41" xfId="0" applyFont="1" applyFill="1" applyBorder="1" applyAlignment="1">
      <alignment horizontal="right"/>
    </xf>
    <xf numFmtId="0" fontId="19" fillId="7" borderId="0" xfId="0" applyFont="1" applyFill="1"/>
    <xf numFmtId="0" fontId="22" fillId="7" borderId="0" xfId="0" applyFont="1" applyFill="1"/>
    <xf numFmtId="0" fontId="14" fillId="7" borderId="0" xfId="0" applyFont="1" applyFill="1" applyAlignment="1">
      <alignment horizontal="left"/>
    </xf>
    <xf numFmtId="0" fontId="44" fillId="7" borderId="0" xfId="0" applyFont="1" applyFill="1" applyAlignment="1">
      <alignment horizontal="right"/>
    </xf>
    <xf numFmtId="2" fontId="25" fillId="7" borderId="4" xfId="0" applyNumberFormat="1" applyFont="1" applyFill="1" applyBorder="1" applyAlignment="1">
      <alignment horizontal="center"/>
    </xf>
    <xf numFmtId="166" fontId="57" fillId="7" borderId="4" xfId="0" applyNumberFormat="1" applyFont="1" applyFill="1" applyBorder="1" applyAlignment="1">
      <alignment horizontal="center"/>
    </xf>
    <xf numFmtId="0" fontId="57" fillId="7" borderId="0" xfId="0" applyFont="1" applyFill="1"/>
    <xf numFmtId="0" fontId="25" fillId="7" borderId="18" xfId="0" applyFont="1" applyFill="1" applyBorder="1"/>
    <xf numFmtId="0" fontId="14" fillId="7" borderId="0" xfId="0" applyFont="1" applyFill="1" applyAlignment="1" applyProtection="1">
      <alignment horizontal="right" vertical="center"/>
      <protection locked="0"/>
    </xf>
    <xf numFmtId="0" fontId="59" fillId="7" borderId="0" xfId="0" applyFont="1" applyFill="1" applyProtection="1">
      <protection locked="0"/>
    </xf>
    <xf numFmtId="169" fontId="32" fillId="7" borderId="0" xfId="1" applyFont="1" applyFill="1"/>
    <xf numFmtId="165" fontId="34" fillId="7" borderId="0" xfId="1" applyNumberFormat="1" applyFont="1" applyFill="1"/>
    <xf numFmtId="165" fontId="32" fillId="7" borderId="0" xfId="1" applyNumberFormat="1" applyFont="1" applyFill="1"/>
    <xf numFmtId="2" fontId="25" fillId="7" borderId="0" xfId="0" applyNumberFormat="1" applyFont="1" applyFill="1" applyAlignment="1">
      <alignment horizontal="center"/>
    </xf>
    <xf numFmtId="0" fontId="1" fillId="5" borderId="0" xfId="0" applyFont="1" applyFill="1" applyAlignment="1" applyProtection="1">
      <alignment horizontal="left"/>
      <protection locked="0"/>
    </xf>
    <xf numFmtId="0" fontId="0" fillId="5" borderId="0" xfId="0" applyFill="1" applyProtection="1">
      <protection locked="0"/>
    </xf>
    <xf numFmtId="0" fontId="6" fillId="5" borderId="0" xfId="0" applyFont="1" applyFill="1" applyProtection="1">
      <protection locked="0"/>
    </xf>
    <xf numFmtId="0" fontId="25" fillId="7" borderId="4" xfId="0" applyFont="1" applyFill="1" applyBorder="1"/>
    <xf numFmtId="1" fontId="69" fillId="0" borderId="10" xfId="0" applyNumberFormat="1" applyFont="1" applyBorder="1" applyAlignment="1">
      <alignment horizontal="center"/>
    </xf>
    <xf numFmtId="0" fontId="6" fillId="7" borderId="1" xfId="0" applyFont="1" applyFill="1" applyBorder="1"/>
    <xf numFmtId="0" fontId="6" fillId="7" borderId="11" xfId="0" applyFont="1" applyFill="1" applyBorder="1"/>
    <xf numFmtId="0" fontId="6" fillId="7" borderId="13" xfId="0" applyFont="1" applyFill="1" applyBorder="1"/>
    <xf numFmtId="2" fontId="20" fillId="5" borderId="1" xfId="0" applyNumberFormat="1" applyFont="1" applyFill="1" applyBorder="1" applyAlignment="1">
      <alignment horizontal="center"/>
    </xf>
    <xf numFmtId="1" fontId="25" fillId="5" borderId="1" xfId="0" applyNumberFormat="1" applyFont="1" applyFill="1" applyBorder="1" applyAlignment="1">
      <alignment horizontal="center"/>
    </xf>
    <xf numFmtId="1" fontId="57" fillId="5" borderId="1" xfId="0" applyNumberFormat="1" applyFont="1" applyFill="1" applyBorder="1" applyAlignment="1">
      <alignment horizontal="center"/>
    </xf>
    <xf numFmtId="2" fontId="25" fillId="5" borderId="10" xfId="0" applyNumberFormat="1" applyFont="1" applyFill="1" applyBorder="1" applyAlignment="1">
      <alignment horizontal="center"/>
    </xf>
    <xf numFmtId="1" fontId="25" fillId="5" borderId="10" xfId="0" applyNumberFormat="1" applyFont="1" applyFill="1" applyBorder="1" applyAlignment="1">
      <alignment horizontal="center"/>
    </xf>
    <xf numFmtId="0" fontId="6" fillId="7" borderId="12" xfId="0" applyFont="1" applyFill="1" applyBorder="1"/>
    <xf numFmtId="0" fontId="50" fillId="7" borderId="0" xfId="0" applyFont="1" applyFill="1"/>
    <xf numFmtId="14" fontId="6" fillId="7" borderId="0" xfId="0" applyNumberFormat="1" applyFont="1" applyFill="1"/>
    <xf numFmtId="14" fontId="21" fillId="7" borderId="0" xfId="0" applyNumberFormat="1" applyFont="1" applyFill="1"/>
    <xf numFmtId="0" fontId="26" fillId="7" borderId="0" xfId="0" applyFont="1" applyFill="1" applyAlignment="1">
      <alignment horizontal="left"/>
    </xf>
    <xf numFmtId="0" fontId="27" fillId="7" borderId="0" xfId="0" applyFont="1" applyFill="1" applyAlignment="1">
      <alignment horizontal="center"/>
    </xf>
    <xf numFmtId="0" fontId="64" fillId="7" borderId="14" xfId="0" applyFont="1" applyFill="1" applyBorder="1"/>
    <xf numFmtId="1" fontId="51" fillId="10" borderId="4" xfId="0" applyNumberFormat="1" applyFont="1" applyFill="1" applyBorder="1" applyAlignment="1" applyProtection="1">
      <alignment horizontal="center"/>
      <protection locked="0"/>
    </xf>
    <xf numFmtId="167" fontId="51" fillId="10" borderId="4" xfId="0" applyNumberFormat="1" applyFont="1" applyFill="1" applyBorder="1" applyAlignment="1" applyProtection="1">
      <alignment horizontal="center"/>
      <protection locked="0"/>
    </xf>
    <xf numFmtId="2" fontId="0" fillId="10" borderId="4" xfId="0" applyNumberFormat="1" applyFill="1" applyBorder="1" applyAlignment="1" applyProtection="1">
      <alignment horizontal="center"/>
      <protection locked="0"/>
    </xf>
    <xf numFmtId="171" fontId="52" fillId="10" borderId="4" xfId="1" applyNumberFormat="1" applyFont="1" applyFill="1" applyBorder="1" applyAlignment="1" applyProtection="1">
      <alignment horizontal="center"/>
      <protection locked="0"/>
    </xf>
    <xf numFmtId="167" fontId="52" fillId="10" borderId="4" xfId="1" applyNumberFormat="1" applyFont="1" applyFill="1" applyBorder="1" applyAlignment="1" applyProtection="1">
      <alignment horizontal="center"/>
      <protection locked="0"/>
    </xf>
    <xf numFmtId="167" fontId="0" fillId="10" borderId="4" xfId="0" applyNumberFormat="1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167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2" fontId="52" fillId="10" borderId="4" xfId="1" applyNumberFormat="1" applyFont="1" applyFill="1" applyBorder="1" applyAlignment="1" applyProtection="1">
      <alignment horizontal="center"/>
      <protection locked="0"/>
    </xf>
    <xf numFmtId="166" fontId="0" fillId="10" borderId="4" xfId="0" applyNumberFormat="1" applyFill="1" applyBorder="1" applyAlignment="1" applyProtection="1">
      <alignment horizontal="center"/>
      <protection locked="0"/>
    </xf>
    <xf numFmtId="1" fontId="74" fillId="10" borderId="1" xfId="0" applyNumberFormat="1" applyFont="1" applyFill="1" applyBorder="1" applyAlignment="1" applyProtection="1">
      <alignment horizontal="center" wrapText="1"/>
      <protection locked="0"/>
    </xf>
    <xf numFmtId="1" fontId="6" fillId="10" borderId="1" xfId="0" applyNumberFormat="1" applyFont="1" applyFill="1" applyBorder="1" applyAlignment="1" applyProtection="1">
      <alignment horizontal="center"/>
      <protection locked="0"/>
    </xf>
    <xf numFmtId="2" fontId="74" fillId="10" borderId="1" xfId="0" applyNumberFormat="1" applyFont="1" applyFill="1" applyBorder="1" applyAlignment="1" applyProtection="1">
      <alignment horizontal="center" wrapText="1"/>
      <protection locked="0"/>
    </xf>
    <xf numFmtId="0" fontId="0" fillId="5" borderId="1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7" fillId="7" borderId="0" xfId="0" applyFont="1" applyFill="1" applyAlignment="1">
      <alignment horizontal="left"/>
    </xf>
    <xf numFmtId="1" fontId="0" fillId="10" borderId="1" xfId="0" applyNumberFormat="1" applyFill="1" applyBorder="1" applyAlignment="1">
      <alignment horizontal="center"/>
    </xf>
    <xf numFmtId="0" fontId="53" fillId="9" borderId="2" xfId="0" applyFont="1" applyFill="1" applyBorder="1" applyProtection="1">
      <protection locked="0"/>
    </xf>
    <xf numFmtId="166" fontId="69" fillId="5" borderId="1" xfId="0" applyNumberFormat="1" applyFont="1" applyFill="1" applyBorder="1" applyAlignment="1">
      <alignment horizontal="center"/>
    </xf>
    <xf numFmtId="2" fontId="0" fillId="7" borderId="0" xfId="0" applyNumberFormat="1" applyFill="1" applyProtection="1">
      <protection locked="0"/>
    </xf>
    <xf numFmtId="0" fontId="51" fillId="11" borderId="4" xfId="0" applyFont="1" applyFill="1" applyBorder="1" applyAlignment="1" applyProtection="1">
      <alignment horizontal="center"/>
      <protection locked="0"/>
    </xf>
    <xf numFmtId="0" fontId="0" fillId="11" borderId="4" xfId="0" applyFill="1" applyBorder="1" applyProtection="1">
      <protection locked="0"/>
    </xf>
    <xf numFmtId="0" fontId="51" fillId="11" borderId="4" xfId="0" applyFont="1" applyFill="1" applyBorder="1" applyProtection="1">
      <protection locked="0"/>
    </xf>
    <xf numFmtId="0" fontId="62" fillId="9" borderId="0" xfId="0" applyFont="1" applyFill="1" applyProtection="1">
      <protection locked="0"/>
    </xf>
    <xf numFmtId="0" fontId="15" fillId="11" borderId="4" xfId="0" applyFont="1" applyFill="1" applyBorder="1" applyAlignment="1" applyProtection="1">
      <alignment horizontal="center"/>
      <protection locked="0"/>
    </xf>
    <xf numFmtId="0" fontId="0" fillId="11" borderId="14" xfId="0" applyFill="1" applyBorder="1" applyProtection="1">
      <protection locked="0"/>
    </xf>
    <xf numFmtId="0" fontId="0" fillId="11" borderId="8" xfId="0" applyFill="1" applyBorder="1" applyProtection="1">
      <protection locked="0"/>
    </xf>
    <xf numFmtId="0" fontId="0" fillId="11" borderId="9" xfId="0" applyFill="1" applyBorder="1" applyProtection="1">
      <protection locked="0"/>
    </xf>
    <xf numFmtId="0" fontId="0" fillId="7" borderId="49" xfId="0" applyFill="1" applyBorder="1"/>
    <xf numFmtId="14" fontId="0" fillId="7" borderId="49" xfId="0" applyNumberFormat="1" applyFill="1" applyBorder="1"/>
    <xf numFmtId="0" fontId="0" fillId="7" borderId="42" xfId="0" applyFill="1" applyBorder="1"/>
    <xf numFmtId="14" fontId="0" fillId="7" borderId="42" xfId="0" applyNumberFormat="1" applyFill="1" applyBorder="1"/>
    <xf numFmtId="0" fontId="0" fillId="7" borderId="39" xfId="0" applyFill="1" applyBorder="1"/>
    <xf numFmtId="0" fontId="0" fillId="10" borderId="2" xfId="0" applyFill="1" applyBorder="1"/>
    <xf numFmtId="0" fontId="0" fillId="12" borderId="2" xfId="0" applyFill="1" applyBorder="1"/>
    <xf numFmtId="14" fontId="51" fillId="11" borderId="4" xfId="0" applyNumberFormat="1" applyFont="1" applyFill="1" applyBorder="1" applyAlignment="1" applyProtection="1">
      <alignment horizontal="center"/>
      <protection locked="0"/>
    </xf>
    <xf numFmtId="0" fontId="6" fillId="9" borderId="2" xfId="0" applyFont="1" applyFill="1" applyBorder="1" applyProtection="1">
      <protection locked="0"/>
    </xf>
    <xf numFmtId="0" fontId="0" fillId="9" borderId="2" xfId="0" applyFill="1" applyBorder="1" applyAlignment="1" applyProtection="1">
      <alignment horizontal="center"/>
      <protection locked="0"/>
    </xf>
    <xf numFmtId="0" fontId="0" fillId="13" borderId="49" xfId="0" applyFill="1" applyBorder="1" applyProtection="1">
      <protection locked="0"/>
    </xf>
    <xf numFmtId="0" fontId="0" fillId="13" borderId="39" xfId="0" applyFill="1" applyBorder="1" applyProtection="1">
      <protection locked="0"/>
    </xf>
    <xf numFmtId="0" fontId="39" fillId="7" borderId="0" xfId="0" applyFont="1" applyFill="1" applyAlignment="1">
      <alignment horizontal="center"/>
    </xf>
    <xf numFmtId="0" fontId="0" fillId="14" borderId="41" xfId="0" applyFill="1" applyBorder="1"/>
    <xf numFmtId="0" fontId="0" fillId="9" borderId="24" xfId="0" applyFill="1" applyBorder="1" applyProtection="1">
      <protection locked="0"/>
    </xf>
    <xf numFmtId="0" fontId="0" fillId="9" borderId="47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40" xfId="0" applyBorder="1" applyProtection="1">
      <protection locked="0"/>
    </xf>
    <xf numFmtId="0" fontId="61" fillId="9" borderId="24" xfId="0" applyFont="1" applyFill="1" applyBorder="1" applyProtection="1">
      <protection locked="0"/>
    </xf>
    <xf numFmtId="0" fontId="61" fillId="9" borderId="2" xfId="0" applyFont="1" applyFill="1" applyBorder="1" applyProtection="1">
      <protection locked="0"/>
    </xf>
    <xf numFmtId="0" fontId="0" fillId="9" borderId="41" xfId="0" applyFill="1" applyBorder="1" applyProtection="1">
      <protection locked="0"/>
    </xf>
    <xf numFmtId="0" fontId="25" fillId="9" borderId="49" xfId="0" applyFont="1" applyFill="1" applyBorder="1" applyProtection="1">
      <protection locked="0"/>
    </xf>
    <xf numFmtId="0" fontId="0" fillId="9" borderId="42" xfId="0" applyFill="1" applyBorder="1" applyProtection="1">
      <protection locked="0"/>
    </xf>
    <xf numFmtId="0" fontId="0" fillId="9" borderId="39" xfId="0" applyFill="1" applyBorder="1" applyProtection="1">
      <protection locked="0"/>
    </xf>
    <xf numFmtId="0" fontId="0" fillId="7" borderId="49" xfId="0" applyFill="1" applyBorder="1" applyProtection="1">
      <protection locked="0"/>
    </xf>
    <xf numFmtId="0" fontId="0" fillId="10" borderId="24" xfId="0" applyFill="1" applyBorder="1" applyProtection="1">
      <protection locked="0"/>
    </xf>
    <xf numFmtId="0" fontId="0" fillId="7" borderId="42" xfId="0" applyFill="1" applyBorder="1" applyProtection="1">
      <protection locked="0"/>
    </xf>
    <xf numFmtId="0" fontId="0" fillId="12" borderId="2" xfId="0" applyFill="1" applyBorder="1" applyProtection="1">
      <protection locked="0"/>
    </xf>
    <xf numFmtId="0" fontId="50" fillId="4" borderId="2" xfId="0" applyFont="1" applyFill="1" applyBorder="1" applyProtection="1">
      <protection locked="0"/>
    </xf>
    <xf numFmtId="0" fontId="51" fillId="2" borderId="2" xfId="0" applyFont="1" applyFill="1" applyBorder="1" applyProtection="1">
      <protection locked="0"/>
    </xf>
    <xf numFmtId="0" fontId="0" fillId="7" borderId="39" xfId="0" applyFill="1" applyBorder="1" applyProtection="1">
      <protection locked="0"/>
    </xf>
    <xf numFmtId="172" fontId="32" fillId="10" borderId="4" xfId="1" applyNumberFormat="1" applyFont="1" applyFill="1" applyBorder="1" applyAlignment="1" applyProtection="1">
      <alignment horizontal="center"/>
      <protection locked="0"/>
    </xf>
    <xf numFmtId="170" fontId="32" fillId="10" borderId="4" xfId="1" applyNumberFormat="1" applyFont="1" applyFill="1" applyBorder="1" applyAlignment="1" applyProtection="1">
      <alignment horizontal="center"/>
      <protection locked="0"/>
    </xf>
    <xf numFmtId="172" fontId="52" fillId="10" borderId="4" xfId="1" applyNumberFormat="1" applyFont="1" applyFill="1" applyBorder="1" applyAlignment="1" applyProtection="1">
      <alignment horizontal="center"/>
      <protection locked="0"/>
    </xf>
    <xf numFmtId="169" fontId="32" fillId="7" borderId="16" xfId="1" applyFont="1" applyFill="1" applyBorder="1"/>
    <xf numFmtId="169" fontId="32" fillId="7" borderId="5" xfId="1" applyFont="1" applyFill="1" applyBorder="1"/>
    <xf numFmtId="165" fontId="32" fillId="7" borderId="5" xfId="1" applyNumberFormat="1" applyFont="1" applyFill="1" applyBorder="1"/>
    <xf numFmtId="169" fontId="32" fillId="7" borderId="6" xfId="1" applyFont="1" applyFill="1" applyBorder="1"/>
    <xf numFmtId="169" fontId="32" fillId="7" borderId="38" xfId="1" applyFont="1" applyFill="1" applyBorder="1"/>
    <xf numFmtId="169" fontId="32" fillId="7" borderId="17" xfId="1" applyFont="1" applyFill="1" applyBorder="1"/>
    <xf numFmtId="169" fontId="34" fillId="7" borderId="38" xfId="1" applyFont="1" applyFill="1" applyBorder="1" applyAlignment="1">
      <alignment horizontal="left"/>
    </xf>
    <xf numFmtId="169" fontId="35" fillId="7" borderId="38" xfId="1" applyFont="1" applyFill="1" applyBorder="1" applyAlignment="1">
      <alignment horizontal="left"/>
    </xf>
    <xf numFmtId="169" fontId="32" fillId="7" borderId="38" xfId="1" applyFont="1" applyFill="1" applyBorder="1" applyAlignment="1" applyProtection="1">
      <alignment horizontal="center"/>
      <protection locked="0"/>
    </xf>
    <xf numFmtId="169" fontId="32" fillId="7" borderId="0" xfId="1" applyFont="1" applyFill="1" applyAlignment="1" applyProtection="1">
      <alignment horizontal="center"/>
      <protection locked="0"/>
    </xf>
    <xf numFmtId="2" fontId="52" fillId="7" borderId="0" xfId="1" quotePrefix="1" applyNumberFormat="1" applyFont="1" applyFill="1" applyAlignment="1" applyProtection="1">
      <alignment horizontal="center"/>
      <protection locked="0"/>
    </xf>
    <xf numFmtId="169" fontId="32" fillId="7" borderId="0" xfId="1" applyFont="1" applyFill="1" applyAlignment="1" applyProtection="1">
      <alignment horizontal="left"/>
      <protection locked="0"/>
    </xf>
    <xf numFmtId="165" fontId="32" fillId="7" borderId="0" xfId="1" applyNumberFormat="1" applyFont="1" applyFill="1" applyProtection="1">
      <protection locked="0"/>
    </xf>
    <xf numFmtId="169" fontId="32" fillId="7" borderId="0" xfId="1" applyFont="1" applyFill="1" applyProtection="1">
      <protection locked="0"/>
    </xf>
    <xf numFmtId="169" fontId="32" fillId="7" borderId="17" xfId="1" applyFont="1" applyFill="1" applyBorder="1" applyProtection="1">
      <protection locked="0"/>
    </xf>
    <xf numFmtId="172" fontId="32" fillId="10" borderId="50" xfId="1" applyNumberFormat="1" applyFont="1" applyFill="1" applyBorder="1" applyAlignment="1" applyProtection="1">
      <alignment horizontal="center"/>
      <protection locked="0"/>
    </xf>
    <xf numFmtId="172" fontId="32" fillId="7" borderId="0" xfId="1" applyNumberFormat="1" applyFont="1" applyFill="1" applyProtection="1">
      <protection locked="0"/>
    </xf>
    <xf numFmtId="169" fontId="32" fillId="7" borderId="38" xfId="1" applyFont="1" applyFill="1" applyBorder="1" applyProtection="1">
      <protection locked="0"/>
    </xf>
    <xf numFmtId="171" fontId="34" fillId="5" borderId="0" xfId="1" applyNumberFormat="1" applyFont="1" applyFill="1" applyAlignment="1" applyProtection="1">
      <alignment horizontal="center"/>
      <protection locked="0"/>
    </xf>
    <xf numFmtId="169" fontId="32" fillId="7" borderId="0" xfId="1" applyFont="1" applyFill="1" applyAlignment="1">
      <alignment horizontal="left"/>
    </xf>
    <xf numFmtId="171" fontId="32" fillId="7" borderId="0" xfId="1" applyNumberFormat="1" applyFont="1" applyFill="1"/>
    <xf numFmtId="169" fontId="32" fillId="7" borderId="0" xfId="1" applyFont="1" applyFill="1" applyAlignment="1">
      <alignment horizontal="fill"/>
    </xf>
    <xf numFmtId="169" fontId="78" fillId="7" borderId="0" xfId="1" applyFont="1" applyFill="1" applyAlignment="1">
      <alignment horizontal="right"/>
    </xf>
    <xf numFmtId="169" fontId="32" fillId="7" borderId="0" xfId="1" applyFont="1" applyFill="1" applyAlignment="1">
      <alignment horizontal="right"/>
    </xf>
    <xf numFmtId="2" fontId="36" fillId="7" borderId="38" xfId="1" applyNumberFormat="1" applyFont="1" applyFill="1" applyBorder="1" applyAlignment="1" applyProtection="1">
      <alignment horizontal="left"/>
      <protection locked="0"/>
    </xf>
    <xf numFmtId="169" fontId="79" fillId="7" borderId="38" xfId="1" applyFont="1" applyFill="1" applyBorder="1" applyAlignment="1">
      <alignment horizontal="left"/>
    </xf>
    <xf numFmtId="169" fontId="32" fillId="7" borderId="38" xfId="1" applyFont="1" applyFill="1" applyBorder="1" applyAlignment="1">
      <alignment horizontal="left"/>
    </xf>
    <xf numFmtId="170" fontId="52" fillId="10" borderId="50" xfId="1" applyNumberFormat="1" applyFont="1" applyFill="1" applyBorder="1" applyAlignment="1" applyProtection="1">
      <alignment horizontal="center"/>
      <protection locked="0"/>
    </xf>
    <xf numFmtId="169" fontId="77" fillId="7" borderId="0" xfId="1" applyFont="1" applyFill="1" applyAlignment="1">
      <alignment horizontal="left"/>
    </xf>
    <xf numFmtId="169" fontId="38" fillId="7" borderId="0" xfId="1" applyFont="1" applyFill="1" applyAlignment="1">
      <alignment horizontal="right"/>
    </xf>
    <xf numFmtId="169" fontId="32" fillId="7" borderId="37" xfId="1" applyFont="1" applyFill="1" applyBorder="1"/>
    <xf numFmtId="169" fontId="32" fillId="7" borderId="7" xfId="1" applyFont="1" applyFill="1" applyBorder="1"/>
    <xf numFmtId="169" fontId="32" fillId="7" borderId="36" xfId="1" applyFont="1" applyFill="1" applyBorder="1"/>
    <xf numFmtId="0" fontId="50" fillId="12" borderId="2" xfId="0" applyFont="1" applyFill="1" applyBorder="1"/>
    <xf numFmtId="0" fontId="51" fillId="12" borderId="4" xfId="0" applyFont="1" applyFill="1" applyBorder="1" applyAlignment="1" applyProtection="1">
      <alignment horizontal="center"/>
      <protection locked="0"/>
    </xf>
    <xf numFmtId="0" fontId="51" fillId="10" borderId="4" xfId="0" applyFont="1" applyFill="1" applyBorder="1" applyAlignment="1" applyProtection="1">
      <alignment horizontal="center"/>
      <protection locked="0"/>
    </xf>
    <xf numFmtId="0" fontId="51" fillId="10" borderId="4" xfId="0" quotePrefix="1" applyFont="1" applyFill="1" applyBorder="1" applyAlignment="1" applyProtection="1">
      <alignment horizontal="center"/>
      <protection locked="0"/>
    </xf>
    <xf numFmtId="20" fontId="51" fillId="10" borderId="4" xfId="0" quotePrefix="1" applyNumberFormat="1" applyFont="1" applyFill="1" applyBorder="1" applyAlignment="1" applyProtection="1">
      <alignment horizontal="center"/>
      <protection locked="0"/>
    </xf>
    <xf numFmtId="0" fontId="0" fillId="12" borderId="4" xfId="0" applyFill="1" applyBorder="1" applyAlignment="1" applyProtection="1">
      <alignment horizontal="center"/>
      <protection locked="0"/>
    </xf>
    <xf numFmtId="0" fontId="0" fillId="12" borderId="49" xfId="0" applyFill="1" applyBorder="1" applyAlignment="1" applyProtection="1">
      <alignment horizontal="center"/>
      <protection locked="0"/>
    </xf>
    <xf numFmtId="0" fontId="0" fillId="10" borderId="39" xfId="0" applyFill="1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/>
      <protection locked="0"/>
    </xf>
    <xf numFmtId="0" fontId="0" fillId="10" borderId="9" xfId="0" applyFill="1" applyBorder="1" applyProtection="1">
      <protection locked="0"/>
    </xf>
    <xf numFmtId="0" fontId="0" fillId="10" borderId="4" xfId="0" applyFill="1" applyBorder="1" applyProtection="1">
      <protection locked="0"/>
    </xf>
    <xf numFmtId="0" fontId="0" fillId="10" borderId="49" xfId="0" applyFill="1" applyBorder="1" applyProtection="1">
      <protection locked="0"/>
    </xf>
    <xf numFmtId="0" fontId="0" fillId="10" borderId="0" xfId="0" applyFill="1" applyProtection="1">
      <protection locked="0"/>
    </xf>
    <xf numFmtId="0" fontId="29" fillId="10" borderId="1" xfId="2" applyFont="1" applyFill="1" applyBorder="1" applyProtection="1">
      <protection locked="0"/>
    </xf>
    <xf numFmtId="0" fontId="29" fillId="10" borderId="1" xfId="2" quotePrefix="1" applyFont="1" applyFill="1" applyBorder="1" applyAlignment="1" applyProtection="1">
      <alignment horizontal="left"/>
      <protection locked="0"/>
    </xf>
    <xf numFmtId="0" fontId="29" fillId="10" borderId="1" xfId="2" applyFont="1" applyFill="1" applyBorder="1" applyAlignment="1" applyProtection="1">
      <alignment horizontal="left"/>
      <protection locked="0"/>
    </xf>
    <xf numFmtId="0" fontId="29" fillId="10" borderId="1" xfId="2" applyFont="1" applyFill="1" applyBorder="1" applyAlignment="1" applyProtection="1">
      <alignment vertical="top" wrapText="1"/>
      <protection locked="0"/>
    </xf>
    <xf numFmtId="0" fontId="0" fillId="10" borderId="7" xfId="0" applyFill="1" applyBorder="1" applyAlignment="1" applyProtection="1">
      <alignment horizontal="center"/>
      <protection locked="0"/>
    </xf>
    <xf numFmtId="0" fontId="0" fillId="10" borderId="7" xfId="0" applyFill="1" applyBorder="1" applyAlignment="1" applyProtection="1">
      <alignment horizontal="left"/>
      <protection locked="0"/>
    </xf>
    <xf numFmtId="0" fontId="0" fillId="10" borderId="7" xfId="0" applyFill="1" applyBorder="1" applyProtection="1">
      <protection locked="0"/>
    </xf>
    <xf numFmtId="0" fontId="0" fillId="10" borderId="7" xfId="0" applyFill="1" applyBorder="1"/>
    <xf numFmtId="0" fontId="0" fillId="10" borderId="1" xfId="0" applyFill="1" applyBorder="1" applyProtection="1">
      <protection locked="0"/>
    </xf>
    <xf numFmtId="0" fontId="0" fillId="10" borderId="12" xfId="0" applyFill="1" applyBorder="1" applyProtection="1">
      <protection locked="0"/>
    </xf>
    <xf numFmtId="0" fontId="0" fillId="10" borderId="12" xfId="0" applyFill="1" applyBorder="1" applyAlignment="1" applyProtection="1">
      <alignment horizontal="center"/>
      <protection locked="0"/>
    </xf>
    <xf numFmtId="0" fontId="0" fillId="10" borderId="4" xfId="0" applyFill="1" applyBorder="1" applyAlignment="1">
      <alignment horizontal="center" vertical="center" wrapText="1"/>
    </xf>
    <xf numFmtId="2" fontId="8" fillId="10" borderId="4" xfId="0" applyNumberFormat="1" applyFont="1" applyFill="1" applyBorder="1" applyAlignment="1" applyProtection="1">
      <alignment horizontal="left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6" fillId="12" borderId="1" xfId="0" applyFont="1" applyFill="1" applyBorder="1" applyAlignment="1">
      <alignment horizontal="center"/>
    </xf>
    <xf numFmtId="0" fontId="74" fillId="12" borderId="1" xfId="0" applyFont="1" applyFill="1" applyBorder="1" applyAlignment="1" applyProtection="1">
      <alignment horizontal="center" wrapText="1"/>
      <protection locked="0"/>
    </xf>
    <xf numFmtId="0" fontId="74" fillId="12" borderId="1" xfId="0" applyFont="1" applyFill="1" applyBorder="1" applyAlignment="1" applyProtection="1">
      <alignment horizontal="center"/>
      <protection locked="0"/>
    </xf>
    <xf numFmtId="0" fontId="6" fillId="12" borderId="1" xfId="0" applyFont="1" applyFill="1" applyBorder="1" applyAlignment="1" applyProtection="1">
      <alignment horizontal="center"/>
      <protection locked="0"/>
    </xf>
    <xf numFmtId="0" fontId="74" fillId="12" borderId="1" xfId="0" applyFont="1" applyFill="1" applyBorder="1" applyAlignment="1" applyProtection="1">
      <alignment horizontal="center" vertical="top" wrapText="1"/>
      <protection locked="0"/>
    </xf>
    <xf numFmtId="167" fontId="74" fillId="12" borderId="1" xfId="0" applyNumberFormat="1" applyFont="1" applyFill="1" applyBorder="1" applyAlignment="1" applyProtection="1">
      <alignment horizontal="center" wrapText="1"/>
      <protection locked="0"/>
    </xf>
    <xf numFmtId="0" fontId="74" fillId="10" borderId="1" xfId="0" applyFont="1" applyFill="1" applyBorder="1" applyAlignment="1" applyProtection="1">
      <alignment horizontal="center" wrapText="1"/>
      <protection locked="0"/>
    </xf>
    <xf numFmtId="0" fontId="74" fillId="15" borderId="1" xfId="0" applyFont="1" applyFill="1" applyBorder="1" applyAlignment="1" applyProtection="1">
      <alignment horizontal="center"/>
      <protection locked="0"/>
    </xf>
    <xf numFmtId="0" fontId="6" fillId="10" borderId="1" xfId="0" applyFont="1" applyFill="1" applyBorder="1" applyAlignment="1" applyProtection="1">
      <alignment horizontal="center"/>
      <protection locked="0"/>
    </xf>
    <xf numFmtId="0" fontId="6" fillId="10" borderId="11" xfId="0" applyFont="1" applyFill="1" applyBorder="1" applyAlignment="1" applyProtection="1">
      <alignment horizontal="center"/>
      <protection locked="0"/>
    </xf>
    <xf numFmtId="0" fontId="0" fillId="3" borderId="3" xfId="0" applyFill="1" applyBorder="1" applyProtection="1">
      <protection locked="0"/>
    </xf>
    <xf numFmtId="0" fontId="57" fillId="16" borderId="40" xfId="0" applyFont="1" applyFill="1" applyBorder="1" applyAlignment="1">
      <alignment horizontal="center"/>
    </xf>
    <xf numFmtId="0" fontId="57" fillId="16" borderId="39" xfId="0" applyFont="1" applyFill="1" applyBorder="1" applyAlignment="1">
      <alignment horizontal="center"/>
    </xf>
    <xf numFmtId="0" fontId="20" fillId="16" borderId="4" xfId="0" applyFont="1" applyFill="1" applyBorder="1" applyAlignment="1">
      <alignment horizontal="center"/>
    </xf>
    <xf numFmtId="167" fontId="34" fillId="7" borderId="1" xfId="1" applyNumberFormat="1" applyFont="1" applyFill="1" applyBorder="1"/>
    <xf numFmtId="170" fontId="34" fillId="7" borderId="1" xfId="1" applyNumberFormat="1" applyFont="1" applyFill="1" applyBorder="1" applyAlignment="1">
      <alignment horizontal="center"/>
    </xf>
    <xf numFmtId="2" fontId="76" fillId="7" borderId="1" xfId="1" applyNumberFormat="1" applyFont="1" applyFill="1" applyBorder="1" applyAlignment="1">
      <alignment horizontal="center"/>
    </xf>
    <xf numFmtId="167" fontId="76" fillId="7" borderId="1" xfId="1" applyNumberFormat="1" applyFont="1" applyFill="1" applyBorder="1" applyAlignment="1">
      <alignment horizontal="center"/>
    </xf>
    <xf numFmtId="2" fontId="34" fillId="7" borderId="1" xfId="1" applyNumberFormat="1" applyFont="1" applyFill="1" applyBorder="1" applyAlignment="1">
      <alignment horizontal="center"/>
    </xf>
    <xf numFmtId="169" fontId="77" fillId="7" borderId="0" xfId="1" applyFont="1" applyFill="1" applyAlignment="1">
      <alignment horizontal="right"/>
    </xf>
    <xf numFmtId="0" fontId="74" fillId="10" borderId="1" xfId="0" applyFont="1" applyFill="1" applyBorder="1" applyAlignment="1" applyProtection="1">
      <alignment horizontal="center"/>
      <protection locked="0"/>
    </xf>
    <xf numFmtId="0" fontId="75" fillId="10" borderId="13" xfId="0" applyFont="1" applyFill="1" applyBorder="1" applyAlignment="1" applyProtection="1">
      <alignment horizontal="center" wrapText="1"/>
      <protection locked="0"/>
    </xf>
    <xf numFmtId="0" fontId="75" fillId="10" borderId="1" xfId="0" applyFont="1" applyFill="1" applyBorder="1" applyAlignment="1" applyProtection="1">
      <alignment horizontal="center"/>
      <protection locked="0"/>
    </xf>
    <xf numFmtId="0" fontId="20" fillId="10" borderId="1" xfId="0" applyFont="1" applyFill="1" applyBorder="1" applyAlignment="1">
      <alignment horizontal="center"/>
    </xf>
    <xf numFmtId="0" fontId="73" fillId="10" borderId="13" xfId="0" applyFont="1" applyFill="1" applyBorder="1" applyAlignment="1" applyProtection="1">
      <alignment horizontal="center"/>
      <protection locked="0"/>
    </xf>
    <xf numFmtId="0" fontId="73" fillId="10" borderId="1" xfId="0" applyFont="1" applyFill="1" applyBorder="1" applyAlignment="1" applyProtection="1">
      <alignment horizontal="center"/>
      <protection locked="0"/>
    </xf>
    <xf numFmtId="0" fontId="6" fillId="10" borderId="0" xfId="0" applyFont="1" applyFill="1"/>
    <xf numFmtId="2" fontId="20" fillId="10" borderId="1" xfId="0" applyNumberFormat="1" applyFont="1" applyFill="1" applyBorder="1" applyAlignment="1">
      <alignment horizontal="center"/>
    </xf>
    <xf numFmtId="167" fontId="6" fillId="12" borderId="4" xfId="0" applyNumberFormat="1" applyFont="1" applyFill="1" applyBorder="1" applyAlignment="1" applyProtection="1">
      <alignment horizontal="center"/>
      <protection locked="0"/>
    </xf>
    <xf numFmtId="0" fontId="6" fillId="10" borderId="4" xfId="0" applyFont="1" applyFill="1" applyBorder="1" applyAlignment="1" applyProtection="1">
      <alignment horizontal="center"/>
      <protection locked="0"/>
    </xf>
    <xf numFmtId="0" fontId="0" fillId="10" borderId="51" xfId="0" applyFill="1" applyBorder="1" applyProtection="1">
      <protection locked="0"/>
    </xf>
    <xf numFmtId="2" fontId="0" fillId="10" borderId="1" xfId="0" applyNumberFormat="1" applyFill="1" applyBorder="1" applyAlignment="1" applyProtection="1">
      <alignment horizontal="center"/>
      <protection locked="0"/>
    </xf>
    <xf numFmtId="2" fontId="0" fillId="10" borderId="51" xfId="0" applyNumberFormat="1" applyFill="1" applyBorder="1" applyAlignment="1" applyProtection="1">
      <alignment horizontal="center"/>
      <protection locked="0"/>
    </xf>
    <xf numFmtId="9" fontId="6" fillId="10" borderId="14" xfId="3" applyFont="1" applyFill="1" applyBorder="1" applyAlignment="1" applyProtection="1">
      <alignment horizontal="center"/>
      <protection locked="0"/>
    </xf>
    <xf numFmtId="0" fontId="0" fillId="10" borderId="24" xfId="0" applyFill="1" applyBorder="1"/>
    <xf numFmtId="167" fontId="0" fillId="12" borderId="4" xfId="0" applyNumberFormat="1" applyFill="1" applyBorder="1" applyAlignment="1" applyProtection="1">
      <alignment horizontal="center"/>
      <protection locked="0"/>
    </xf>
    <xf numFmtId="9" fontId="0" fillId="10" borderId="1" xfId="0" applyNumberFormat="1" applyFill="1" applyBorder="1" applyAlignment="1" applyProtection="1">
      <alignment horizontal="center"/>
      <protection locked="0"/>
    </xf>
    <xf numFmtId="0" fontId="0" fillId="12" borderId="24" xfId="0" applyFill="1" applyBorder="1"/>
    <xf numFmtId="0" fontId="8" fillId="6" borderId="0" xfId="0" applyFont="1" applyFill="1" applyAlignment="1">
      <alignment horizontal="left"/>
    </xf>
    <xf numFmtId="0" fontId="0" fillId="10" borderId="12" xfId="0" applyFill="1" applyBorder="1"/>
    <xf numFmtId="0" fontId="0" fillId="10" borderId="29" xfId="0" applyFill="1" applyBorder="1"/>
    <xf numFmtId="0" fontId="0" fillId="10" borderId="1" xfId="0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0" fontId="0" fillId="10" borderId="23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167" fontId="25" fillId="12" borderId="1" xfId="0" applyNumberFormat="1" applyFont="1" applyFill="1" applyBorder="1" applyAlignment="1">
      <alignment horizontal="center"/>
    </xf>
    <xf numFmtId="0" fontId="57" fillId="14" borderId="47" xfId="0" applyFont="1" applyFill="1" applyBorder="1"/>
    <xf numFmtId="0" fontId="57" fillId="14" borderId="40" xfId="0" applyFont="1" applyFill="1" applyBorder="1"/>
    <xf numFmtId="0" fontId="12" fillId="9" borderId="2" xfId="0" applyFont="1" applyFill="1" applyBorder="1" applyProtection="1">
      <protection locked="0"/>
    </xf>
    <xf numFmtId="0" fontId="8" fillId="9" borderId="0" xfId="0" applyFont="1" applyFill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8" fillId="9" borderId="18" xfId="0" applyFont="1" applyFill="1" applyBorder="1" applyProtection="1">
      <protection locked="0"/>
    </xf>
    <xf numFmtId="0" fontId="10" fillId="9" borderId="18" xfId="0" applyFont="1" applyFill="1" applyBorder="1" applyProtection="1"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2" xfId="0" applyFill="1" applyBorder="1" applyAlignment="1">
      <alignment horizontal="center"/>
    </xf>
    <xf numFmtId="14" fontId="29" fillId="10" borderId="1" xfId="2" quotePrefix="1" applyNumberFormat="1" applyFont="1" applyFill="1" applyBorder="1" applyProtection="1">
      <protection locked="0"/>
    </xf>
    <xf numFmtId="167" fontId="0" fillId="5" borderId="48" xfId="0" applyNumberFormat="1" applyFill="1" applyBorder="1"/>
    <xf numFmtId="167" fontId="0" fillId="5" borderId="52" xfId="0" applyNumberFormat="1" applyFill="1" applyBorder="1"/>
    <xf numFmtId="167" fontId="0" fillId="7" borderId="22" xfId="0" applyNumberFormat="1" applyFill="1" applyBorder="1" applyAlignment="1" applyProtection="1">
      <alignment horizontal="center"/>
      <protection locked="0"/>
    </xf>
    <xf numFmtId="166" fontId="0" fillId="10" borderId="1" xfId="0" applyNumberFormat="1" applyFill="1" applyBorder="1" applyAlignment="1" applyProtection="1">
      <alignment horizontal="center"/>
      <protection locked="0"/>
    </xf>
    <xf numFmtId="166" fontId="0" fillId="0" borderId="43" xfId="0" applyNumberFormat="1" applyBorder="1" applyAlignment="1" applyProtection="1">
      <alignment horizontal="center"/>
      <protection locked="0"/>
    </xf>
    <xf numFmtId="166" fontId="25" fillId="7" borderId="4" xfId="0" applyNumberFormat="1" applyFont="1" applyFill="1" applyBorder="1" applyProtection="1">
      <protection locked="0"/>
    </xf>
    <xf numFmtId="0" fontId="0" fillId="7" borderId="9" xfId="0" applyFill="1" applyBorder="1"/>
    <xf numFmtId="0" fontId="0" fillId="7" borderId="8" xfId="0" applyFill="1" applyBorder="1"/>
    <xf numFmtId="0" fontId="0" fillId="7" borderId="0" xfId="0" applyFill="1"/>
    <xf numFmtId="0" fontId="15" fillId="7" borderId="0" xfId="0" applyFont="1" applyFill="1"/>
    <xf numFmtId="0" fontId="0" fillId="7" borderId="0" xfId="0" applyFill="1" applyAlignment="1">
      <alignment horizontal="left"/>
    </xf>
    <xf numFmtId="0" fontId="9" fillId="7" borderId="0" xfId="0" applyFont="1" applyFill="1" applyAlignment="1">
      <alignment horizontal="center"/>
    </xf>
    <xf numFmtId="0" fontId="0" fillId="9" borderId="2" xfId="0" applyFill="1" applyBorder="1" applyProtection="1">
      <protection locked="0"/>
    </xf>
    <xf numFmtId="0" fontId="0" fillId="9" borderId="0" xfId="0" applyFill="1" applyProtection="1">
      <protection locked="0"/>
    </xf>
    <xf numFmtId="0" fontId="0" fillId="9" borderId="40" xfId="0" applyFill="1" applyBorder="1" applyProtection="1">
      <protection locked="0"/>
    </xf>
    <xf numFmtId="0" fontId="0" fillId="9" borderId="3" xfId="0" applyFill="1" applyBorder="1" applyProtection="1">
      <protection locked="0"/>
    </xf>
    <xf numFmtId="0" fontId="0" fillId="9" borderId="18" xfId="0" applyFill="1" applyBorder="1" applyProtection="1">
      <protection locked="0"/>
    </xf>
    <xf numFmtId="0" fontId="0" fillId="9" borderId="41" xfId="0" applyFill="1" applyBorder="1" applyProtection="1">
      <protection locked="0"/>
    </xf>
    <xf numFmtId="0" fontId="25" fillId="11" borderId="9" xfId="0" applyFont="1" applyFill="1" applyBorder="1" applyAlignment="1" applyProtection="1">
      <alignment horizontal="center"/>
      <protection locked="0"/>
    </xf>
    <xf numFmtId="0" fontId="25" fillId="11" borderId="14" xfId="0" applyFont="1" applyFill="1" applyBorder="1" applyAlignment="1" applyProtection="1">
      <alignment horizontal="center"/>
      <protection locked="0"/>
    </xf>
    <xf numFmtId="0" fontId="51" fillId="11" borderId="9" xfId="0" applyFont="1" applyFill="1" applyBorder="1" applyAlignment="1" applyProtection="1">
      <alignment horizontal="center"/>
      <protection locked="0"/>
    </xf>
    <xf numFmtId="0" fontId="51" fillId="11" borderId="14" xfId="0" applyFont="1" applyFill="1" applyBorder="1" applyAlignment="1" applyProtection="1">
      <alignment horizontal="center"/>
      <protection locked="0"/>
    </xf>
    <xf numFmtId="0" fontId="25" fillId="9" borderId="24" xfId="0" applyFont="1" applyFill="1" applyBorder="1" applyProtection="1">
      <protection locked="0"/>
    </xf>
    <xf numFmtId="0" fontId="25" fillId="9" borderId="25" xfId="0" applyFont="1" applyFill="1" applyBorder="1" applyProtection="1">
      <protection locked="0"/>
    </xf>
    <xf numFmtId="0" fontId="25" fillId="9" borderId="47" xfId="0" applyFont="1" applyFill="1" applyBorder="1" applyProtection="1">
      <protection locked="0"/>
    </xf>
    <xf numFmtId="0" fontId="51" fillId="11" borderId="9" xfId="0" applyFont="1" applyFill="1" applyBorder="1" applyProtection="1">
      <protection locked="0"/>
    </xf>
    <xf numFmtId="0" fontId="51" fillId="11" borderId="8" xfId="0" applyFont="1" applyFill="1" applyBorder="1" applyProtection="1">
      <protection locked="0"/>
    </xf>
    <xf numFmtId="0" fontId="51" fillId="11" borderId="14" xfId="0" applyFont="1" applyFill="1" applyBorder="1" applyProtection="1">
      <protection locked="0"/>
    </xf>
    <xf numFmtId="0" fontId="11" fillId="9" borderId="0" xfId="0" applyFont="1" applyFill="1" applyAlignment="1" applyProtection="1">
      <alignment horizontal="center"/>
      <protection locked="0"/>
    </xf>
    <xf numFmtId="14" fontId="51" fillId="11" borderId="9" xfId="0" applyNumberFormat="1" applyFont="1" applyFill="1" applyBorder="1" applyAlignment="1" applyProtection="1">
      <alignment horizontal="center"/>
      <protection locked="0"/>
    </xf>
    <xf numFmtId="14" fontId="51" fillId="11" borderId="14" xfId="0" applyNumberFormat="1" applyFont="1" applyFill="1" applyBorder="1" applyAlignment="1" applyProtection="1">
      <alignment horizontal="center"/>
      <protection locked="0"/>
    </xf>
    <xf numFmtId="169" fontId="33" fillId="7" borderId="38" xfId="1" applyFont="1" applyFill="1" applyBorder="1" applyAlignment="1">
      <alignment horizontal="center"/>
    </xf>
    <xf numFmtId="169" fontId="33" fillId="7" borderId="0" xfId="1" applyFont="1" applyFill="1" applyAlignment="1">
      <alignment horizontal="center"/>
    </xf>
    <xf numFmtId="169" fontId="37" fillId="7" borderId="38" xfId="1" applyFont="1" applyFill="1" applyBorder="1" applyAlignment="1">
      <alignment vertical="top" wrapText="1"/>
    </xf>
    <xf numFmtId="169" fontId="32" fillId="7" borderId="0" xfId="1" applyFont="1" applyFill="1" applyAlignment="1">
      <alignment vertical="top" wrapText="1"/>
    </xf>
    <xf numFmtId="169" fontId="32" fillId="7" borderId="38" xfId="1" applyFont="1" applyFill="1" applyBorder="1" applyAlignment="1">
      <alignment vertical="top" wrapText="1"/>
    </xf>
    <xf numFmtId="0" fontId="0" fillId="10" borderId="9" xfId="0" applyFill="1" applyBorder="1" applyAlignment="1" applyProtection="1">
      <alignment horizontal="center"/>
      <protection locked="0"/>
    </xf>
    <xf numFmtId="0" fontId="0" fillId="10" borderId="14" xfId="0" applyFill="1" applyBorder="1" applyAlignment="1" applyProtection="1">
      <alignment horizontal="center"/>
      <protection locked="0"/>
    </xf>
    <xf numFmtId="0" fontId="0" fillId="10" borderId="9" xfId="0" applyFill="1" applyBorder="1" applyProtection="1">
      <protection locked="0"/>
    </xf>
    <xf numFmtId="0" fontId="0" fillId="10" borderId="14" xfId="0" applyFill="1" applyBorder="1" applyProtection="1">
      <protection locked="0"/>
    </xf>
    <xf numFmtId="0" fontId="25" fillId="0" borderId="9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7" borderId="9" xfId="0" applyFont="1" applyFill="1" applyBorder="1" applyAlignment="1">
      <alignment horizontal="center"/>
    </xf>
    <xf numFmtId="0" fontId="25" fillId="7" borderId="14" xfId="0" applyFont="1" applyFill="1" applyBorder="1" applyAlignment="1">
      <alignment horizontal="center"/>
    </xf>
    <xf numFmtId="0" fontId="25" fillId="5" borderId="9" xfId="0" applyFont="1" applyFill="1" applyBorder="1" applyAlignment="1" applyProtection="1">
      <alignment horizontal="center"/>
      <protection locked="0"/>
    </xf>
    <xf numFmtId="0" fontId="25" fillId="5" borderId="8" xfId="0" applyFont="1" applyFill="1" applyBorder="1" applyAlignment="1" applyProtection="1">
      <alignment horizontal="center"/>
      <protection locked="0"/>
    </xf>
    <xf numFmtId="0" fontId="25" fillId="5" borderId="14" xfId="0" applyFont="1" applyFill="1" applyBorder="1" applyAlignment="1" applyProtection="1">
      <alignment horizontal="center"/>
      <protection locked="0"/>
    </xf>
    <xf numFmtId="0" fontId="39" fillId="7" borderId="0" xfId="0" applyFont="1" applyFill="1" applyAlignment="1">
      <alignment horizontal="center"/>
    </xf>
    <xf numFmtId="0" fontId="39" fillId="7" borderId="40" xfId="0" applyFont="1" applyFill="1" applyBorder="1" applyAlignment="1">
      <alignment horizontal="center"/>
    </xf>
    <xf numFmtId="14" fontId="25" fillId="0" borderId="9" xfId="0" applyNumberFormat="1" applyFont="1" applyBorder="1" applyAlignment="1">
      <alignment horizontal="center"/>
    </xf>
    <xf numFmtId="14" fontId="25" fillId="0" borderId="14" xfId="0" applyNumberFormat="1" applyFont="1" applyBorder="1" applyAlignment="1">
      <alignment horizontal="center"/>
    </xf>
    <xf numFmtId="0" fontId="0" fillId="10" borderId="9" xfId="0" quotePrefix="1" applyFill="1" applyBorder="1" applyAlignment="1" applyProtection="1">
      <alignment horizontal="center"/>
      <protection locked="0"/>
    </xf>
    <xf numFmtId="0" fontId="0" fillId="10" borderId="14" xfId="0" quotePrefix="1" applyFill="1" applyBorder="1" applyAlignment="1" applyProtection="1">
      <alignment horizontal="center"/>
      <protection locked="0"/>
    </xf>
    <xf numFmtId="0" fontId="29" fillId="0" borderId="49" xfId="2" applyFont="1" applyBorder="1" applyAlignment="1" applyProtection="1">
      <alignment horizontal="left" textRotation="90"/>
      <protection locked="0"/>
    </xf>
    <xf numFmtId="0" fontId="29" fillId="0" borderId="42" xfId="2" applyFont="1" applyBorder="1" applyAlignment="1" applyProtection="1">
      <alignment horizontal="left" textRotation="90"/>
      <protection locked="0"/>
    </xf>
    <xf numFmtId="0" fontId="29" fillId="0" borderId="39" xfId="2" applyFont="1" applyBorder="1" applyAlignment="1" applyProtection="1">
      <alignment horizontal="left" textRotation="90"/>
      <protection locked="0"/>
    </xf>
    <xf numFmtId="0" fontId="30" fillId="7" borderId="49" xfId="2" applyFont="1" applyFill="1" applyBorder="1" applyAlignment="1" applyProtection="1">
      <alignment horizontal="left" textRotation="90"/>
      <protection locked="0"/>
    </xf>
    <xf numFmtId="0" fontId="30" fillId="7" borderId="42" xfId="2" applyFont="1" applyFill="1" applyBorder="1" applyAlignment="1" applyProtection="1">
      <alignment horizontal="left" textRotation="90"/>
      <protection locked="0"/>
    </xf>
    <xf numFmtId="0" fontId="30" fillId="7" borderId="39" xfId="2" applyFont="1" applyFill="1" applyBorder="1" applyAlignment="1" applyProtection="1">
      <alignment horizontal="left" textRotation="90"/>
      <protection locked="0"/>
    </xf>
    <xf numFmtId="0" fontId="0" fillId="7" borderId="18" xfId="0" applyFill="1" applyBorder="1" applyProtection="1">
      <protection locked="0"/>
    </xf>
    <xf numFmtId="0" fontId="0" fillId="7" borderId="41" xfId="0" applyFill="1" applyBorder="1" applyProtection="1">
      <protection locked="0"/>
    </xf>
    <xf numFmtId="0" fontId="0" fillId="7" borderId="57" xfId="0" applyFill="1" applyBorder="1" applyProtection="1">
      <protection locked="0"/>
    </xf>
    <xf numFmtId="0" fontId="0" fillId="7" borderId="58" xfId="0" applyFill="1" applyBorder="1" applyProtection="1">
      <protection locked="0"/>
    </xf>
    <xf numFmtId="0" fontId="0" fillId="7" borderId="59" xfId="0" applyFill="1" applyBorder="1" applyProtection="1">
      <protection locked="0"/>
    </xf>
    <xf numFmtId="0" fontId="0" fillId="7" borderId="60" xfId="0" applyFill="1" applyBorder="1" applyProtection="1">
      <protection locked="0"/>
    </xf>
    <xf numFmtId="0" fontId="0" fillId="7" borderId="10" xfId="0" applyFill="1" applyBorder="1" applyProtection="1">
      <protection locked="0"/>
    </xf>
    <xf numFmtId="14" fontId="0" fillId="7" borderId="48" xfId="0" applyNumberForma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7" borderId="48" xfId="0" applyFill="1" applyBorder="1" applyProtection="1">
      <protection locked="0"/>
    </xf>
    <xf numFmtId="0" fontId="0" fillId="7" borderId="53" xfId="0" applyFill="1" applyBorder="1" applyProtection="1">
      <protection locked="0"/>
    </xf>
    <xf numFmtId="0" fontId="0" fillId="7" borderId="20" xfId="0" applyFill="1" applyBorder="1" applyProtection="1">
      <protection locked="0"/>
    </xf>
    <xf numFmtId="0" fontId="0" fillId="7" borderId="54" xfId="0" applyFill="1" applyBorder="1" applyProtection="1">
      <protection locked="0"/>
    </xf>
    <xf numFmtId="0" fontId="0" fillId="7" borderId="55" xfId="0" applyFill="1" applyBorder="1" applyProtection="1">
      <protection locked="0"/>
    </xf>
    <xf numFmtId="0" fontId="0" fillId="7" borderId="12" xfId="0" applyFill="1" applyBorder="1" applyProtection="1">
      <protection locked="0"/>
    </xf>
    <xf numFmtId="0" fontId="0" fillId="7" borderId="56" xfId="0" applyFill="1" applyBorder="1" applyProtection="1">
      <protection locked="0"/>
    </xf>
    <xf numFmtId="0" fontId="0" fillId="7" borderId="11" xfId="0" applyFill="1" applyBorder="1" applyProtection="1">
      <protection locked="0"/>
    </xf>
    <xf numFmtId="0" fontId="0" fillId="7" borderId="19" xfId="0" applyFill="1" applyBorder="1" applyProtection="1">
      <protection locked="0"/>
    </xf>
    <xf numFmtId="14" fontId="0" fillId="7" borderId="11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0" fontId="0" fillId="7" borderId="40" xfId="0" applyFill="1" applyBorder="1" applyProtection="1">
      <protection locked="0"/>
    </xf>
    <xf numFmtId="0" fontId="4" fillId="7" borderId="9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5" fillId="7" borderId="0" xfId="0" applyFont="1" applyFill="1" applyProtection="1">
      <protection locked="0"/>
    </xf>
    <xf numFmtId="0" fontId="5" fillId="7" borderId="40" xfId="0" applyFont="1" applyFill="1" applyBorder="1" applyProtection="1">
      <protection locked="0"/>
    </xf>
    <xf numFmtId="0" fontId="54" fillId="7" borderId="24" xfId="0" applyFont="1" applyFill="1" applyBorder="1" applyAlignment="1">
      <alignment horizontal="center"/>
    </xf>
    <xf numFmtId="0" fontId="54" fillId="7" borderId="25" xfId="0" applyFont="1" applyFill="1" applyBorder="1" applyAlignment="1">
      <alignment horizontal="center"/>
    </xf>
    <xf numFmtId="0" fontId="54" fillId="7" borderId="47" xfId="0" applyFont="1" applyFill="1" applyBorder="1" applyAlignment="1">
      <alignment horizontal="center"/>
    </xf>
    <xf numFmtId="0" fontId="54" fillId="7" borderId="2" xfId="0" applyFont="1" applyFill="1" applyBorder="1" applyAlignment="1">
      <alignment horizontal="center"/>
    </xf>
    <xf numFmtId="0" fontId="54" fillId="7" borderId="0" xfId="0" applyFont="1" applyFill="1" applyAlignment="1">
      <alignment horizontal="center"/>
    </xf>
    <xf numFmtId="0" fontId="54" fillId="7" borderId="40" xfId="0" applyFont="1" applyFill="1" applyBorder="1" applyAlignment="1">
      <alignment horizontal="center"/>
    </xf>
    <xf numFmtId="0" fontId="0" fillId="7" borderId="1" xfId="0" applyFill="1" applyBorder="1"/>
    <xf numFmtId="0" fontId="0" fillId="7" borderId="2" xfId="0" applyFill="1" applyBorder="1"/>
    <xf numFmtId="0" fontId="0" fillId="7" borderId="40" xfId="0" applyFill="1" applyBorder="1"/>
    <xf numFmtId="0" fontId="0" fillId="7" borderId="3" xfId="0" applyFill="1" applyBorder="1"/>
    <xf numFmtId="0" fontId="0" fillId="7" borderId="18" xfId="0" applyFill="1" applyBorder="1"/>
    <xf numFmtId="0" fontId="0" fillId="7" borderId="41" xfId="0" applyFill="1" applyBorder="1"/>
    <xf numFmtId="0" fontId="73" fillId="7" borderId="48" xfId="0" applyFont="1" applyFill="1" applyBorder="1" applyAlignment="1" applyProtection="1">
      <alignment horizontal="left"/>
      <protection locked="0"/>
    </xf>
    <xf numFmtId="0" fontId="73" fillId="7" borderId="1" xfId="0" applyFont="1" applyFill="1" applyBorder="1" applyAlignment="1" applyProtection="1">
      <alignment horizontal="left"/>
      <protection locked="0"/>
    </xf>
    <xf numFmtId="0" fontId="73" fillId="7" borderId="43" xfId="0" applyFont="1" applyFill="1" applyBorder="1" applyAlignment="1" applyProtection="1">
      <alignment horizontal="left"/>
      <protection locked="0"/>
    </xf>
    <xf numFmtId="0" fontId="73" fillId="7" borderId="55" xfId="0" applyFont="1" applyFill="1" applyBorder="1" applyAlignment="1" applyProtection="1">
      <alignment horizontal="left"/>
      <protection locked="0"/>
    </xf>
    <xf numFmtId="0" fontId="73" fillId="7" borderId="12" xfId="0" applyFont="1" applyFill="1" applyBorder="1" applyAlignment="1" applyProtection="1">
      <alignment horizontal="left"/>
      <protection locked="0"/>
    </xf>
    <xf numFmtId="0" fontId="73" fillId="7" borderId="56" xfId="0" applyFont="1" applyFill="1" applyBorder="1" applyAlignment="1" applyProtection="1">
      <alignment horizontal="left"/>
      <protection locked="0"/>
    </xf>
    <xf numFmtId="0" fontId="54" fillId="7" borderId="24" xfId="0" applyFont="1" applyFill="1" applyBorder="1"/>
    <xf numFmtId="0" fontId="54" fillId="7" borderId="25" xfId="0" applyFont="1" applyFill="1" applyBorder="1"/>
    <xf numFmtId="0" fontId="54" fillId="7" borderId="47" xfId="0" applyFont="1" applyFill="1" applyBorder="1"/>
    <xf numFmtId="14" fontId="25" fillId="7" borderId="9" xfId="0" applyNumberFormat="1" applyFont="1" applyFill="1" applyBorder="1" applyAlignment="1">
      <alignment horizontal="center"/>
    </xf>
    <xf numFmtId="0" fontId="25" fillId="7" borderId="2" xfId="0" applyFont="1" applyFill="1" applyBorder="1"/>
    <xf numFmtId="0" fontId="25" fillId="7" borderId="0" xfId="0" applyFont="1" applyFill="1"/>
    <xf numFmtId="0" fontId="25" fillId="7" borderId="40" xfId="0" applyFont="1" applyFill="1" applyBorder="1"/>
    <xf numFmtId="0" fontId="0" fillId="7" borderId="2" xfId="0" applyFill="1" applyBorder="1" applyProtection="1">
      <protection locked="0"/>
    </xf>
    <xf numFmtId="0" fontId="8" fillId="7" borderId="2" xfId="0" applyFont="1" applyFill="1" applyBorder="1"/>
    <xf numFmtId="0" fontId="8" fillId="7" borderId="0" xfId="0" applyFont="1" applyFill="1"/>
    <xf numFmtId="0" fontId="8" fillId="7" borderId="40" xfId="0" applyFont="1" applyFill="1" applyBorder="1"/>
    <xf numFmtId="0" fontId="25" fillId="0" borderId="38" xfId="0" applyFont="1" applyBorder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25" fillId="0" borderId="17" xfId="0" applyFont="1" applyBorder="1" applyAlignment="1">
      <alignment horizontal="justify" vertical="center" wrapText="1"/>
    </xf>
    <xf numFmtId="0" fontId="0" fillId="0" borderId="38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37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36" xfId="0" applyBorder="1" applyAlignment="1">
      <alignment horizontal="justify" vertical="center" wrapText="1"/>
    </xf>
    <xf numFmtId="0" fontId="61" fillId="0" borderId="16" xfId="0" applyFont="1" applyBorder="1" applyAlignment="1">
      <alignment horizontal="justify" vertical="center" wrapText="1"/>
    </xf>
    <xf numFmtId="0" fontId="61" fillId="0" borderId="5" xfId="0" applyFont="1" applyBorder="1" applyAlignment="1">
      <alignment horizontal="justify" vertical="center" wrapText="1"/>
    </xf>
    <xf numFmtId="0" fontId="61" fillId="0" borderId="6" xfId="0" applyFont="1" applyBorder="1" applyAlignment="1">
      <alignment horizontal="justify" vertical="center" wrapText="1"/>
    </xf>
    <xf numFmtId="0" fontId="6" fillId="7" borderId="2" xfId="0" applyFont="1" applyFill="1" applyBorder="1"/>
    <xf numFmtId="0" fontId="6" fillId="7" borderId="0" xfId="0" applyFont="1" applyFill="1"/>
    <xf numFmtId="0" fontId="6" fillId="7" borderId="40" xfId="0" applyFont="1" applyFill="1" applyBorder="1"/>
  </cellXfs>
  <cellStyles count="4">
    <cellStyle name="Normal" xfId="0" builtinId="0"/>
    <cellStyle name="Normal_MSCFORM5" xfId="1" xr:uid="{00000000-0005-0000-0000-000001000000}"/>
    <cellStyle name="Normal_procdoc1" xfId="2" xr:uid="{00000000-0005-0000-0000-000002000000}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Gate Freeze</a:t>
            </a:r>
          </a:p>
        </c:rich>
      </c:tx>
      <c:layout>
        <c:manualLayout>
          <c:xMode val="edge"/>
          <c:yMode val="edge"/>
          <c:x val="0.43736719025573301"/>
          <c:y val="3.35571019641063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895935215151"/>
          <c:y val="0.1577183792313"/>
          <c:w val="0.70912932789036398"/>
          <c:h val="0.69127630046059096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'Prelim Hold Time'!$A$16:$A$35</c:f>
              <c:numCache>
                <c:formatCode>0.00</c:formatCode>
                <c:ptCount val="20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xVal>
          <c:yVal>
            <c:numRef>
              <c:f>'Prelim Hold Time'!$E$16:$E$35</c:f>
              <c:numCache>
                <c:formatCode>0.000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F4-FE43-A55C-27A4793C0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6236264"/>
        <c:axId val="-2076245176"/>
      </c:scatterChart>
      <c:valAx>
        <c:axId val="-207623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Hold Time</a:t>
                </a:r>
              </a:p>
            </c:rich>
          </c:tx>
          <c:layout>
            <c:manualLayout>
              <c:xMode val="edge"/>
              <c:yMode val="edge"/>
              <c:x val="0.42887462345465099"/>
              <c:y val="0.90939746322728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6245176"/>
        <c:crosses val="autoZero"/>
        <c:crossBetween val="midCat"/>
      </c:valAx>
      <c:valAx>
        <c:axId val="-2076245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 Weight</a:t>
                </a:r>
              </a:p>
            </c:rich>
          </c:tx>
          <c:layout>
            <c:manualLayout>
              <c:xMode val="edge"/>
              <c:yMode val="edge"/>
              <c:x val="2.9723983803787699E-2"/>
              <c:y val="0.4228194847477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62362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553030984299"/>
          <c:y val="0.47651084789031001"/>
          <c:w val="0.12101907691542101"/>
          <c:h val="4.026852235692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Process Window Mold Cav vs Pack</a:t>
            </a:r>
          </a:p>
        </c:rich>
      </c:tx>
      <c:layout>
        <c:manualLayout>
          <c:xMode val="edge"/>
          <c:yMode val="edge"/>
          <c:x val="0.33037321667191"/>
          <c:y val="3.2448330843918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48003585356997E-2"/>
          <c:y val="0.14749241292690299"/>
          <c:w val="0.89342864508586395"/>
          <c:h val="0.699114037273521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'4 Corners-Mech Test'!$I$21:$L$21</c:f>
              <c:numCache>
                <c:formatCode>General</c:formatCode>
                <c:ptCount val="4"/>
                <c:pt idx="0">
                  <c:v>-55</c:v>
                </c:pt>
                <c:pt idx="1">
                  <c:v>-55</c:v>
                </c:pt>
                <c:pt idx="2">
                  <c:v>30</c:v>
                </c:pt>
                <c:pt idx="3">
                  <c:v>30</c:v>
                </c:pt>
              </c:numCache>
            </c:numRef>
          </c:xVal>
          <c:yVal>
            <c:numRef>
              <c:f>'4 Corners-Mech Test'!$I$27:$L$27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FB-9941-8623-2FE9B7EF3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7948392"/>
        <c:axId val="-2074560040"/>
      </c:scatterChart>
      <c:valAx>
        <c:axId val="-2077948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Mold</a:t>
                </a:r>
              </a:p>
            </c:rich>
          </c:tx>
          <c:layout>
            <c:manualLayout>
              <c:xMode val="edge"/>
              <c:yMode val="edge"/>
              <c:x val="0.49378362491823102"/>
              <c:y val="0.911503111888263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4560040"/>
        <c:crosses val="autoZero"/>
        <c:crossBetween val="midCat"/>
      </c:valAx>
      <c:valAx>
        <c:axId val="-2074560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</a:t>
                </a:r>
              </a:p>
            </c:rich>
          </c:tx>
          <c:layout>
            <c:manualLayout>
              <c:xMode val="edge"/>
              <c:yMode val="edge"/>
              <c:x val="2.66430013445089E-2"/>
              <c:y val="0.4572264800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79483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Gate Freeze</a:t>
            </a:r>
          </a:p>
        </c:rich>
      </c:tx>
      <c:layout>
        <c:manualLayout>
          <c:xMode val="edge"/>
          <c:yMode val="edge"/>
          <c:x val="0.43409090909090903"/>
          <c:y val="3.5087659183697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90909090909"/>
          <c:y val="0.16491199816338001"/>
          <c:w val="0.70681818181818201"/>
          <c:h val="0.6771918222453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'Hold Time Verif.'!$A$16:$A$35</c:f>
              <c:numCache>
                <c:formatCode>0.00</c:formatCode>
                <c:ptCount val="20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xVal>
          <c:yVal>
            <c:numRef>
              <c:f>'Hold Time Verif.'!$E$16:$E$35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CA-2046-8928-9D28F7A9D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0729720"/>
        <c:axId val="-2048247608"/>
      </c:scatterChart>
      <c:valAx>
        <c:axId val="-2050729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Hold Time</a:t>
                </a:r>
              </a:p>
            </c:rich>
          </c:tx>
          <c:layout>
            <c:manualLayout>
              <c:xMode val="edge"/>
              <c:yMode val="edge"/>
              <c:x val="0.41363636363636402"/>
              <c:y val="0.905261606939407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48247608"/>
        <c:crosses val="autoZero"/>
        <c:crossBetween val="midCat"/>
      </c:valAx>
      <c:valAx>
        <c:axId val="-2048247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 Weight</a:t>
                </a:r>
              </a:p>
            </c:rich>
          </c:tx>
          <c:layout>
            <c:manualLayout>
              <c:xMode val="edge"/>
              <c:yMode val="edge"/>
              <c:x val="3.1818181818181801E-2"/>
              <c:y val="0.417543144286005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507297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454545454545405"/>
          <c:y val="0.47017463306155199"/>
          <c:w val="0.12954545454545499"/>
          <c:h val="4.210519102043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Process Window Melt vs Pack</a:t>
            </a:r>
          </a:p>
        </c:rich>
      </c:tx>
      <c:layout>
        <c:manualLayout>
          <c:xMode val="edge"/>
          <c:yMode val="edge"/>
          <c:x val="0.37916050279524999"/>
          <c:y val="3.2448330843918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94762037170794E-2"/>
          <c:y val="0.16224165421959399"/>
          <c:w val="0.89725004478265302"/>
          <c:h val="0.68436479598083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strRef>
              <c:f>'4 Corners-Mech Test'!$I$17:$L$17</c:f>
              <c:strCache>
                <c:ptCount val="4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</c:strCache>
            </c:strRef>
          </c:xVal>
          <c:yVal>
            <c:numRef>
              <c:f>'4 Corners-Mech Test'!$I$27:$L$27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3D-EF4B-8D18-BB2DC7B99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4152600"/>
        <c:axId val="-2075281752"/>
      </c:scatterChart>
      <c:valAx>
        <c:axId val="-2054152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Melt</a:t>
                </a:r>
              </a:p>
            </c:rich>
          </c:tx>
          <c:layout>
            <c:manualLayout>
              <c:xMode val="edge"/>
              <c:yMode val="edge"/>
              <c:x val="0.51085365452947795"/>
              <c:y val="0.91150311188826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5281752"/>
        <c:crosses val="autoZero"/>
        <c:crossBetween val="midCat"/>
      </c:valAx>
      <c:valAx>
        <c:axId val="-2075281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 </a:t>
                </a:r>
              </a:p>
            </c:rich>
          </c:tx>
          <c:layout>
            <c:manualLayout>
              <c:xMode val="edge"/>
              <c:yMode val="edge"/>
              <c:x val="2.17076623737739E-2"/>
              <c:y val="0.4660760248490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541526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Process Window Mold Cav vs Pack</a:t>
            </a:r>
          </a:p>
        </c:rich>
      </c:tx>
      <c:layout>
        <c:manualLayout>
          <c:xMode val="edge"/>
          <c:yMode val="edge"/>
          <c:x val="0.33934412647920098"/>
          <c:y val="3.2448330843918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73744247188703E-2"/>
          <c:y val="0.16224165421959399"/>
          <c:w val="0.90163898339884396"/>
          <c:h val="0.68436479598083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'4 Corners-Mech Test'!$I$21:$L$21</c:f>
              <c:numCache>
                <c:formatCode>General</c:formatCode>
                <c:ptCount val="4"/>
                <c:pt idx="0">
                  <c:v>-55</c:v>
                </c:pt>
                <c:pt idx="1">
                  <c:v>-55</c:v>
                </c:pt>
                <c:pt idx="2">
                  <c:v>30</c:v>
                </c:pt>
                <c:pt idx="3">
                  <c:v>30</c:v>
                </c:pt>
              </c:numCache>
            </c:numRef>
          </c:xVal>
          <c:yVal>
            <c:numRef>
              <c:f>'4 Corners-Mech Test'!$I$27:$L$27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44-EE4A-AE38-35F2163E7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5460344"/>
        <c:axId val="-2075221288"/>
      </c:scatterChart>
      <c:valAx>
        <c:axId val="-2075460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Mold</a:t>
                </a:r>
              </a:p>
            </c:rich>
          </c:tx>
          <c:layout>
            <c:manualLayout>
              <c:xMode val="edge"/>
              <c:yMode val="edge"/>
              <c:x val="0.49508176906627399"/>
              <c:y val="0.911503111888263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5221288"/>
        <c:crosses val="autoZero"/>
        <c:crossBetween val="midCat"/>
      </c:valAx>
      <c:valAx>
        <c:axId val="-2075221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</a:t>
                </a:r>
              </a:p>
            </c:rich>
          </c:tx>
          <c:layout>
            <c:manualLayout>
              <c:xMode val="edge"/>
              <c:yMode val="edge"/>
              <c:x val="2.4590154092695798E-2"/>
              <c:y val="0.4660760248490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54603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Relative Viscosity</a:t>
            </a:r>
          </a:p>
        </c:rich>
      </c:tx>
      <c:layout>
        <c:manualLayout>
          <c:xMode val="edge"/>
          <c:yMode val="edge"/>
          <c:x val="0.38987341772151901"/>
          <c:y val="5.64516962630186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17721518987299"/>
          <c:y val="0.14112924065754601"/>
          <c:w val="0.79493670886075896"/>
          <c:h val="0.6935494112313710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'Viscosity Study'!$G$17:$G$31</c:f>
              <c:numCache>
                <c:formatCode>0.00000</c:formatCode>
                <c:ptCount val="15"/>
                <c:pt idx="0">
                  <c:v>4</c:v>
                </c:pt>
                <c:pt idx="1">
                  <c:v>3.8461538461538458</c:v>
                </c:pt>
                <c:pt idx="2">
                  <c:v>3.5714285714285712</c:v>
                </c:pt>
                <c:pt idx="3">
                  <c:v>3.4482758620689657</c:v>
                </c:pt>
                <c:pt idx="4">
                  <c:v>3.2258064516129035</c:v>
                </c:pt>
                <c:pt idx="5">
                  <c:v>2.9761904761904758</c:v>
                </c:pt>
                <c:pt idx="6">
                  <c:v>2.6881720430107525</c:v>
                </c:pt>
                <c:pt idx="7">
                  <c:v>2.5380710659898478</c:v>
                </c:pt>
                <c:pt idx="8">
                  <c:v>2.3364485981308407</c:v>
                </c:pt>
                <c:pt idx="9">
                  <c:v>1.9920318725099602</c:v>
                </c:pt>
                <c:pt idx="10">
                  <c:v>1.7985611510791366</c:v>
                </c:pt>
                <c:pt idx="11">
                  <c:v>1.4492753623188404</c:v>
                </c:pt>
                <c:pt idx="12">
                  <c:v>1.3089005235602094</c:v>
                </c:pt>
                <c:pt idx="13">
                  <c:v>0.96525096525096521</c:v>
                </c:pt>
                <c:pt idx="14">
                  <c:v>0.80775444264943463</c:v>
                </c:pt>
              </c:numCache>
            </c:numRef>
          </c:xVal>
          <c:yVal>
            <c:numRef>
              <c:f>'Viscosity Study'!$H$17:$H$31</c:f>
              <c:numCache>
                <c:formatCode>0</c:formatCode>
                <c:ptCount val="15"/>
                <c:pt idx="0">
                  <c:v>3484</c:v>
                </c:pt>
                <c:pt idx="1">
                  <c:v>3600.3760000000002</c:v>
                </c:pt>
                <c:pt idx="2">
                  <c:v>3772.4960000000005</c:v>
                </c:pt>
                <c:pt idx="3">
                  <c:v>3867.2659999999996</c:v>
                </c:pt>
                <c:pt idx="4">
                  <c:v>4088.8380000000002</c:v>
                </c:pt>
                <c:pt idx="5">
                  <c:v>4376.7359999999999</c:v>
                </c:pt>
                <c:pt idx="6">
                  <c:v>4745.0832</c:v>
                </c:pt>
                <c:pt idx="7">
                  <c:v>4995.9987999999994</c:v>
                </c:pt>
                <c:pt idx="8">
                  <c:v>5342.5528000000004</c:v>
                </c:pt>
                <c:pt idx="9">
                  <c:v>6138.3556000000008</c:v>
                </c:pt>
                <c:pt idx="10">
                  <c:v>6771.1904000000004</c:v>
                </c:pt>
                <c:pt idx="11">
                  <c:v>8001.2400000000007</c:v>
                </c:pt>
                <c:pt idx="12">
                  <c:v>8547.4792000000016</c:v>
                </c:pt>
                <c:pt idx="13">
                  <c:v>10914.467199999999</c:v>
                </c:pt>
                <c:pt idx="14">
                  <c:v>12440.662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A7-764F-932F-B439A6FDA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6299800"/>
        <c:axId val="-2076323672"/>
      </c:scatterChart>
      <c:valAx>
        <c:axId val="-2076299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Shear rate (1/sec)</a:t>
                </a:r>
              </a:p>
            </c:rich>
          </c:tx>
          <c:layout>
            <c:manualLayout>
              <c:xMode val="edge"/>
              <c:yMode val="edge"/>
              <c:x val="0.43291139240506299"/>
              <c:y val="0.9072594042270849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6323672"/>
        <c:crossesAt val="0"/>
        <c:crossBetween val="midCat"/>
      </c:valAx>
      <c:valAx>
        <c:axId val="-2076323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Relative Viscosity</a:t>
                </a:r>
              </a:p>
            </c:rich>
          </c:tx>
          <c:layout>
            <c:manualLayout>
              <c:xMode val="edge"/>
              <c:yMode val="edge"/>
              <c:x val="1.0126582278481001E-2"/>
              <c:y val="0.334677913559324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6299800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Injection Time VS Hydraulic Pressure</a:t>
            </a:r>
          </a:p>
        </c:rich>
      </c:tx>
      <c:layout>
        <c:manualLayout>
          <c:xMode val="edge"/>
          <c:yMode val="edge"/>
          <c:x val="0.24874348971711899"/>
          <c:y val="4.3103402916846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6522259869101"/>
          <c:y val="6.8965444666953604E-2"/>
          <c:w val="0.79648167919521995"/>
          <c:h val="0.77586125250322802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'Viscosity Study'!$D$17:$D$31</c:f>
              <c:numCache>
                <c:formatCode>General</c:formatCode>
                <c:ptCount val="15"/>
                <c:pt idx="0">
                  <c:v>0.25</c:v>
                </c:pt>
                <c:pt idx="1">
                  <c:v>0.26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0.33600000000000002</c:v>
                </c:pt>
                <c:pt idx="6">
                  <c:v>0.372</c:v>
                </c:pt>
                <c:pt idx="7">
                  <c:v>0.39399999999999996</c:v>
                </c:pt>
                <c:pt idx="8">
                  <c:v>0.42800000000000005</c:v>
                </c:pt>
                <c:pt idx="9">
                  <c:v>0.502</c:v>
                </c:pt>
                <c:pt idx="10">
                  <c:v>0.55600000000000005</c:v>
                </c:pt>
                <c:pt idx="11">
                  <c:v>0.69000000000000006</c:v>
                </c:pt>
                <c:pt idx="12">
                  <c:v>0.76400000000000001</c:v>
                </c:pt>
                <c:pt idx="13">
                  <c:v>1.036</c:v>
                </c:pt>
                <c:pt idx="14">
                  <c:v>1.238</c:v>
                </c:pt>
              </c:numCache>
            </c:numRef>
          </c:xVal>
          <c:yVal>
            <c:numRef>
              <c:f>'Viscosity Study'!$E$17:$E$31</c:f>
              <c:numCache>
                <c:formatCode>General</c:formatCode>
                <c:ptCount val="15"/>
                <c:pt idx="0">
                  <c:v>1072</c:v>
                </c:pt>
                <c:pt idx="1">
                  <c:v>1065.2</c:v>
                </c:pt>
                <c:pt idx="2">
                  <c:v>1036.4000000000001</c:v>
                </c:pt>
                <c:pt idx="3">
                  <c:v>1025.8</c:v>
                </c:pt>
                <c:pt idx="4">
                  <c:v>1014.6</c:v>
                </c:pt>
                <c:pt idx="5">
                  <c:v>1002</c:v>
                </c:pt>
                <c:pt idx="6">
                  <c:v>981.2</c:v>
                </c:pt>
                <c:pt idx="7">
                  <c:v>975.4</c:v>
                </c:pt>
                <c:pt idx="8">
                  <c:v>960.2</c:v>
                </c:pt>
                <c:pt idx="9">
                  <c:v>940.6</c:v>
                </c:pt>
                <c:pt idx="10">
                  <c:v>936.8</c:v>
                </c:pt>
                <c:pt idx="11">
                  <c:v>892</c:v>
                </c:pt>
                <c:pt idx="12">
                  <c:v>860.6</c:v>
                </c:pt>
                <c:pt idx="13">
                  <c:v>810.4</c:v>
                </c:pt>
                <c:pt idx="14">
                  <c:v>773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7F-784C-94CF-6001C0985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6387384"/>
        <c:axId val="-2076391736"/>
      </c:scatterChart>
      <c:valAx>
        <c:axId val="-20763873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Injection Time (sec)</a:t>
                </a:r>
              </a:p>
            </c:rich>
          </c:tx>
          <c:layout>
            <c:manualLayout>
              <c:xMode val="edge"/>
              <c:yMode val="edge"/>
              <c:x val="0.44472320888818301"/>
              <c:y val="0.922412822420504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6391736"/>
        <c:crossesAt val="0"/>
        <c:crossBetween val="midCat"/>
      </c:valAx>
      <c:valAx>
        <c:axId val="-2076391736"/>
        <c:scaling>
          <c:orientation val="minMax"/>
          <c:max val="1100"/>
          <c:min val="70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Hydraulic Pressure (psi)</a:t>
                </a:r>
              </a:p>
            </c:rich>
          </c:tx>
          <c:layout>
            <c:manualLayout>
              <c:xMode val="edge"/>
              <c:yMode val="edge"/>
              <c:x val="0.95979811183777297"/>
              <c:y val="0.32327552187634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6387384"/>
        <c:crosses val="autoZero"/>
        <c:crossBetween val="midCat"/>
        <c:majorUnit val="100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Gate Freeze</a:t>
            </a:r>
          </a:p>
        </c:rich>
      </c:tx>
      <c:layout>
        <c:manualLayout>
          <c:xMode val="edge"/>
          <c:yMode val="edge"/>
          <c:x val="0.435374390686113"/>
          <c:y val="3.5087659183697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78692213792001"/>
          <c:y val="0.16491199816338001"/>
          <c:w val="0.68707521030152197"/>
          <c:h val="0.71578824734743796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'Hold Time'!$A$16:$A$35</c:f>
              <c:numCache>
                <c:formatCode>0.00</c:formatCode>
                <c:ptCount val="20"/>
                <c:pt idx="0" formatCode="General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</c:numCache>
            </c:numRef>
          </c:xVal>
          <c:yVal>
            <c:numRef>
              <c:f>'Hold Time'!$E$16:$E$35</c:f>
              <c:numCache>
                <c:formatCode>0.000</c:formatCode>
                <c:ptCount val="20"/>
                <c:pt idx="0">
                  <c:v>1.4103333333333332</c:v>
                </c:pt>
                <c:pt idx="1">
                  <c:v>1.4896666666666667</c:v>
                </c:pt>
                <c:pt idx="2">
                  <c:v>1.5366666666666664</c:v>
                </c:pt>
                <c:pt idx="3">
                  <c:v>1.5773333333333335</c:v>
                </c:pt>
                <c:pt idx="4">
                  <c:v>1.6076666666666668</c:v>
                </c:pt>
                <c:pt idx="5">
                  <c:v>1.6316666666666666</c:v>
                </c:pt>
                <c:pt idx="6">
                  <c:v>1.6366666666666665</c:v>
                </c:pt>
                <c:pt idx="7">
                  <c:v>1.64</c:v>
                </c:pt>
                <c:pt idx="8">
                  <c:v>1.64</c:v>
                </c:pt>
                <c:pt idx="9">
                  <c:v>1.64</c:v>
                </c:pt>
                <c:pt idx="10">
                  <c:v>1.6366666666666665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55-4547-A344-FA22AC10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6005144"/>
        <c:axId val="-2085855304"/>
      </c:scatterChart>
      <c:valAx>
        <c:axId val="-2086005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Hold Time</a:t>
                </a:r>
              </a:p>
            </c:rich>
          </c:tx>
          <c:layout>
            <c:manualLayout>
              <c:xMode val="edge"/>
              <c:yMode val="edge"/>
              <c:x val="0.42857166583164202"/>
              <c:y val="0.905261606939407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85855304"/>
        <c:crosses val="autoZero"/>
        <c:crossBetween val="midCat"/>
      </c:valAx>
      <c:valAx>
        <c:axId val="-2085855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 Weight</a:t>
                </a:r>
              </a:p>
            </c:rich>
          </c:tx>
          <c:layout>
            <c:manualLayout>
              <c:xMode val="edge"/>
              <c:yMode val="edge"/>
              <c:x val="3.1746049320862398E-2"/>
              <c:y val="0.4385957397962240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860051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60818176030495"/>
          <c:y val="0.50175352632688097"/>
          <c:w val="0.12925177223494"/>
          <c:h val="4.210519102043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Process Window Melt vs Pack</a:t>
            </a:r>
          </a:p>
        </c:rich>
      </c:tx>
      <c:layout>
        <c:manualLayout>
          <c:xMode val="edge"/>
          <c:yMode val="edge"/>
          <c:x val="0.39784920126034201"/>
          <c:y val="3.235291794511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16086690866295E-2"/>
          <c:y val="0.14117636921503801"/>
          <c:w val="0.90994563936909401"/>
          <c:h val="0.723528892227070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strRef>
              <c:f>'4 Corners-ProDev'!$I$17:$L$17</c:f>
              <c:strCache>
                <c:ptCount val="4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</c:strCache>
            </c:strRef>
          </c:xVal>
          <c:yVal>
            <c:numRef>
              <c:f>'4 Corners-ProDev'!$I$27:$L$27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22-1242-9612-A301866E9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5246824"/>
        <c:axId val="-2077279672"/>
      </c:scatterChart>
      <c:valAx>
        <c:axId val="-2075246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Melt</a:t>
                </a:r>
              </a:p>
            </c:rich>
          </c:tx>
          <c:layout>
            <c:manualLayout>
              <c:xMode val="edge"/>
              <c:yMode val="edge"/>
              <c:x val="0.50537601241178598"/>
              <c:y val="0.92058757425639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7279672"/>
        <c:crosses val="autoZero"/>
        <c:crossBetween val="midCat"/>
      </c:valAx>
      <c:valAx>
        <c:axId val="-2077279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 </a:t>
                </a:r>
              </a:p>
            </c:rich>
          </c:tx>
          <c:layout>
            <c:manualLayout>
              <c:xMode val="edge"/>
              <c:yMode val="edge"/>
              <c:x val="1.74731068121096E-2"/>
              <c:y val="0.467646723024814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52468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Process Window Mold Cav vs Pack</a:t>
            </a:r>
          </a:p>
        </c:rich>
      </c:tx>
      <c:layout>
        <c:manualLayout>
          <c:xMode val="edge"/>
          <c:yMode val="edge"/>
          <c:x val="0.36859481820916701"/>
          <c:y val="3.22580645161289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51204651662998E-2"/>
          <c:y val="0.13782991202346001"/>
          <c:w val="0.91074325037332304"/>
          <c:h val="0.7331378299120230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'4 Corners-ProDev'!$I$21:$L$21</c:f>
              <c:numCache>
                <c:formatCode>General</c:formatCode>
                <c:ptCount val="4"/>
                <c:pt idx="0">
                  <c:v>-10</c:v>
                </c:pt>
                <c:pt idx="1">
                  <c:v>-10</c:v>
                </c:pt>
                <c:pt idx="2">
                  <c:v>10</c:v>
                </c:pt>
                <c:pt idx="3">
                  <c:v>10</c:v>
                </c:pt>
              </c:numCache>
            </c:numRef>
          </c:xVal>
          <c:yVal>
            <c:numRef>
              <c:f>'4 Corners-ProDev'!$I$27:$L$27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14-6F44-908C-F77CC9461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8059192"/>
        <c:axId val="-2081847512"/>
      </c:scatterChart>
      <c:valAx>
        <c:axId val="-2048059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Mold</a:t>
                </a:r>
              </a:p>
            </c:rich>
          </c:tx>
          <c:layout>
            <c:manualLayout>
              <c:xMode val="edge"/>
              <c:yMode val="edge"/>
              <c:x val="0.49421457688135001"/>
              <c:y val="0.923753665689148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81847512"/>
        <c:crosses val="autoZero"/>
        <c:crossBetween val="midCat"/>
      </c:valAx>
      <c:valAx>
        <c:axId val="-2081847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</a:t>
                </a:r>
              </a:p>
            </c:rich>
          </c:tx>
          <c:layout>
            <c:manualLayout>
              <c:xMode val="edge"/>
              <c:yMode val="edge"/>
              <c:x val="2.1487590299189101E-2"/>
              <c:y val="0.472140762463343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480591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Process Window Melt vs Pack</a:t>
            </a:r>
          </a:p>
        </c:rich>
      </c:tx>
      <c:layout>
        <c:manualLayout>
          <c:xMode val="edge"/>
          <c:yMode val="edge"/>
          <c:x val="0.37610612697434698"/>
          <c:y val="3.2448330843918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20929347408194E-2"/>
          <c:y val="0.16224165421959399"/>
          <c:w val="0.89528007479775995"/>
          <c:h val="0.68436479598083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strRef>
              <c:f>'4 Corners-Mech Test'!$I$17:$L$17</c:f>
              <c:strCache>
                <c:ptCount val="4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</c:strCache>
            </c:strRef>
          </c:xVal>
          <c:yVal>
            <c:numRef>
              <c:f>'4 Corners-Mech Test'!$I$27:$L$27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D0-1D49-A72E-E40CF4139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6799080"/>
        <c:axId val="-2076036408"/>
      </c:scatterChart>
      <c:valAx>
        <c:axId val="-2046799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Melt</a:t>
                </a:r>
              </a:p>
            </c:rich>
          </c:tx>
          <c:layout>
            <c:manualLayout>
              <c:xMode val="edge"/>
              <c:yMode val="edge"/>
              <c:x val="0.51032439189460499"/>
              <c:y val="0.91150311188826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76036408"/>
        <c:crosses val="autoZero"/>
        <c:crossBetween val="midCat"/>
      </c:valAx>
      <c:valAx>
        <c:axId val="-2076036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Pack </a:t>
                </a:r>
              </a:p>
            </c:rich>
          </c:tx>
          <c:layout>
            <c:manualLayout>
              <c:xMode val="edge"/>
              <c:yMode val="edge"/>
              <c:x val="2.21238898220204E-2"/>
              <c:y val="0.4660760248490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467990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25400</xdr:rowOff>
    </xdr:from>
    <xdr:to>
      <xdr:col>7</xdr:col>
      <xdr:colOff>152400</xdr:colOff>
      <xdr:row>24</xdr:row>
      <xdr:rowOff>152400</xdr:rowOff>
    </xdr:to>
    <xdr:pic>
      <xdr:nvPicPr>
        <xdr:cNvPr id="3073" name="Picture 1" descr="D:\engcap\PSPMF\earth2b.JPG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1016000"/>
          <a:ext cx="3517900" cy="306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317500</xdr:colOff>
      <xdr:row>0</xdr:row>
      <xdr:rowOff>50800</xdr:rowOff>
    </xdr:from>
    <xdr:to>
      <xdr:col>2</xdr:col>
      <xdr:colOff>381000</xdr:colOff>
      <xdr:row>4</xdr:row>
      <xdr:rowOff>0</xdr:rowOff>
    </xdr:to>
    <xdr:pic>
      <xdr:nvPicPr>
        <xdr:cNvPr id="3077" name="Pictur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0800"/>
          <a:ext cx="1409700" cy="558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63500</xdr:rowOff>
    </xdr:from>
    <xdr:to>
      <xdr:col>0</xdr:col>
      <xdr:colOff>939800</xdr:colOff>
      <xdr:row>1</xdr:row>
      <xdr:rowOff>25400</xdr:rowOff>
    </xdr:to>
    <xdr:pic>
      <xdr:nvPicPr>
        <xdr:cNvPr id="15361" name="Picture 1">
          <a:extLst>
            <a:ext uri="{FF2B5EF4-FFF2-40B4-BE49-F238E27FC236}">
              <a16:creationId xmlns:a16="http://schemas.microsoft.com/office/drawing/2014/main" id="{00000000-0008-0000-0B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3500"/>
          <a:ext cx="723900" cy="292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88900</xdr:rowOff>
    </xdr:from>
    <xdr:to>
      <xdr:col>0</xdr:col>
      <xdr:colOff>850900</xdr:colOff>
      <xdr:row>2</xdr:row>
      <xdr:rowOff>63500</xdr:rowOff>
    </xdr:to>
    <xdr:pic>
      <xdr:nvPicPr>
        <xdr:cNvPr id="16385" name="Picture 1">
          <a:extLst>
            <a:ext uri="{FF2B5EF4-FFF2-40B4-BE49-F238E27FC236}">
              <a16:creationId xmlns:a16="http://schemas.microsoft.com/office/drawing/2014/main" id="{00000000-0008-0000-0C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8900"/>
          <a:ext cx="723900" cy="279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11</xdr:row>
      <xdr:rowOff>127000</xdr:rowOff>
    </xdr:from>
    <xdr:to>
      <xdr:col>14</xdr:col>
      <xdr:colOff>622300</xdr:colOff>
      <xdr:row>36</xdr:row>
      <xdr:rowOff>101600</xdr:rowOff>
    </xdr:to>
    <xdr:graphicFrame macro="">
      <xdr:nvGraphicFramePr>
        <xdr:cNvPr id="26625" name="Chart 1">
          <a:extLst>
            <a:ext uri="{FF2B5EF4-FFF2-40B4-BE49-F238E27FC236}">
              <a16:creationId xmlns:a16="http://schemas.microsoft.com/office/drawing/2014/main" id="{00000000-0008-0000-0E00-00000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76200</xdr:rowOff>
    </xdr:from>
    <xdr:to>
      <xdr:col>0</xdr:col>
      <xdr:colOff>850900</xdr:colOff>
      <xdr:row>0</xdr:row>
      <xdr:rowOff>355600</xdr:rowOff>
    </xdr:to>
    <xdr:pic>
      <xdr:nvPicPr>
        <xdr:cNvPr id="26626" name="Picture 2">
          <a:extLst>
            <a:ext uri="{FF2B5EF4-FFF2-40B4-BE49-F238E27FC236}">
              <a16:creationId xmlns:a16="http://schemas.microsoft.com/office/drawing/2014/main" id="{00000000-0008-0000-0E00-00000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736600" cy="279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53</xdr:row>
      <xdr:rowOff>25400</xdr:rowOff>
    </xdr:from>
    <xdr:to>
      <xdr:col>8</xdr:col>
      <xdr:colOff>495300</xdr:colOff>
      <xdr:row>81</xdr:row>
      <xdr:rowOff>63500</xdr:rowOff>
    </xdr:to>
    <xdr:graphicFrame macro="">
      <xdr:nvGraphicFramePr>
        <xdr:cNvPr id="37890" name="Chart 2">
          <a:extLst>
            <a:ext uri="{FF2B5EF4-FFF2-40B4-BE49-F238E27FC236}">
              <a16:creationId xmlns:a16="http://schemas.microsoft.com/office/drawing/2014/main" id="{00000000-0008-0000-0F00-000002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571500</xdr:colOff>
      <xdr:row>53</xdr:row>
      <xdr:rowOff>25400</xdr:rowOff>
    </xdr:from>
    <xdr:to>
      <xdr:col>14</xdr:col>
      <xdr:colOff>152400</xdr:colOff>
      <xdr:row>81</xdr:row>
      <xdr:rowOff>63500</xdr:rowOff>
    </xdr:to>
    <xdr:graphicFrame macro="">
      <xdr:nvGraphicFramePr>
        <xdr:cNvPr id="37891" name="Chart 3">
          <a:extLst>
            <a:ext uri="{FF2B5EF4-FFF2-40B4-BE49-F238E27FC236}">
              <a16:creationId xmlns:a16="http://schemas.microsoft.com/office/drawing/2014/main" id="{00000000-0008-0000-0F00-000003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25400</xdr:rowOff>
    </xdr:from>
    <xdr:to>
      <xdr:col>13</xdr:col>
      <xdr:colOff>622300</xdr:colOff>
      <xdr:row>72</xdr:row>
      <xdr:rowOff>12700</xdr:rowOff>
    </xdr:to>
    <xdr:sp macro="" textlink="">
      <xdr:nvSpPr>
        <xdr:cNvPr id="25604" name="Object 4" hidden="1">
          <a:extLst>
            <a:ext uri="{63B3BB69-23CF-44E3-9099-C40C66FF867C}">
              <a14:compatExt xmlns:a14="http://schemas.microsoft.com/office/drawing/2010/main" spid="_x0000_s25604"/>
            </a:ext>
            <a:ext uri="{FF2B5EF4-FFF2-40B4-BE49-F238E27FC236}">
              <a16:creationId xmlns:a16="http://schemas.microsoft.com/office/drawing/2014/main" id="{00000000-0008-0000-1000-0000046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13</xdr:col>
      <xdr:colOff>622300</xdr:colOff>
      <xdr:row>72</xdr:row>
      <xdr:rowOff>12700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52D8051-0FE3-E1C2-CBD4-29E78A6C9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400"/>
          <a:ext cx="9334500" cy="1187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6</xdr:row>
      <xdr:rowOff>0</xdr:rowOff>
    </xdr:from>
    <xdr:to>
      <xdr:col>18</xdr:col>
      <xdr:colOff>469900</xdr:colOff>
      <xdr:row>24</xdr:row>
      <xdr:rowOff>139700</xdr:rowOff>
    </xdr:to>
    <xdr:graphicFrame macro="">
      <xdr:nvGraphicFramePr>
        <xdr:cNvPr id="6146" name="Chart 2">
          <a:extLst>
            <a:ext uri="{FF2B5EF4-FFF2-40B4-BE49-F238E27FC236}">
              <a16:creationId xmlns:a16="http://schemas.microsoft.com/office/drawing/2014/main" id="{00000000-0008-0000-11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25</xdr:row>
      <xdr:rowOff>76200</xdr:rowOff>
    </xdr:from>
    <xdr:to>
      <xdr:col>18</xdr:col>
      <xdr:colOff>533400</xdr:colOff>
      <xdr:row>43</xdr:row>
      <xdr:rowOff>127000</xdr:rowOff>
    </xdr:to>
    <xdr:graphicFrame macro="">
      <xdr:nvGraphicFramePr>
        <xdr:cNvPr id="6147" name="Chart 3">
          <a:extLst>
            <a:ext uri="{FF2B5EF4-FFF2-40B4-BE49-F238E27FC236}">
              <a16:creationId xmlns:a16="http://schemas.microsoft.com/office/drawing/2014/main" id="{00000000-0008-0000-1100-00000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76200</xdr:rowOff>
    </xdr:from>
    <xdr:to>
      <xdr:col>1</xdr:col>
      <xdr:colOff>152400</xdr:colOff>
      <xdr:row>0</xdr:row>
      <xdr:rowOff>342900</xdr:rowOff>
    </xdr:to>
    <xdr:pic>
      <xdr:nvPicPr>
        <xdr:cNvPr id="6148" name="Picture 4">
          <a:extLst>
            <a:ext uri="{FF2B5EF4-FFF2-40B4-BE49-F238E27FC236}">
              <a16:creationId xmlns:a16="http://schemas.microsoft.com/office/drawing/2014/main" id="{00000000-0008-0000-11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711200" cy="266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419100</xdr:colOff>
      <xdr:row>32</xdr:row>
      <xdr:rowOff>0</xdr:rowOff>
    </xdr:from>
    <xdr:to>
      <xdr:col>1</xdr:col>
      <xdr:colOff>419100</xdr:colOff>
      <xdr:row>36</xdr:row>
      <xdr:rowOff>25400</xdr:rowOff>
    </xdr:to>
    <xdr:sp macro="" textlink="">
      <xdr:nvSpPr>
        <xdr:cNvPr id="6150" name="Line 6">
          <a:extLst>
            <a:ext uri="{FF2B5EF4-FFF2-40B4-BE49-F238E27FC236}">
              <a16:creationId xmlns:a16="http://schemas.microsoft.com/office/drawing/2014/main" id="{00000000-0008-0000-1100-000006180000}"/>
            </a:ext>
          </a:extLst>
        </xdr:cNvPr>
        <xdr:cNvSpPr>
          <a:spLocks noChangeShapeType="1"/>
        </xdr:cNvSpPr>
      </xdr:nvSpPr>
      <xdr:spPr bwMode="auto">
        <a:xfrm>
          <a:off x="1092200" y="5765800"/>
          <a:ext cx="0" cy="7112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lg" len="lg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419100</xdr:colOff>
      <xdr:row>119</xdr:row>
      <xdr:rowOff>0</xdr:rowOff>
    </xdr:from>
    <xdr:to>
      <xdr:col>1</xdr:col>
      <xdr:colOff>419100</xdr:colOff>
      <xdr:row>123</xdr:row>
      <xdr:rowOff>25400</xdr:rowOff>
    </xdr:to>
    <xdr:sp macro="" textlink="">
      <xdr:nvSpPr>
        <xdr:cNvPr id="6154" name="Line 10">
          <a:extLst>
            <a:ext uri="{FF2B5EF4-FFF2-40B4-BE49-F238E27FC236}">
              <a16:creationId xmlns:a16="http://schemas.microsoft.com/office/drawing/2014/main" id="{00000000-0008-0000-1100-00000A180000}"/>
            </a:ext>
          </a:extLst>
        </xdr:cNvPr>
        <xdr:cNvSpPr>
          <a:spLocks noChangeShapeType="1"/>
        </xdr:cNvSpPr>
      </xdr:nvSpPr>
      <xdr:spPr bwMode="auto">
        <a:xfrm>
          <a:off x="1092200" y="19291300"/>
          <a:ext cx="0" cy="6350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lg" len="lg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850900</xdr:colOff>
      <xdr:row>1</xdr:row>
      <xdr:rowOff>25400</xdr:rowOff>
    </xdr:to>
    <xdr:pic>
      <xdr:nvPicPr>
        <xdr:cNvPr id="17409" name="Picture 1">
          <a:extLst>
            <a:ext uri="{FF2B5EF4-FFF2-40B4-BE49-F238E27FC236}">
              <a16:creationId xmlns:a16="http://schemas.microsoft.com/office/drawing/2014/main" id="{00000000-0008-0000-12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736600" cy="279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11</xdr:row>
      <xdr:rowOff>127000</xdr:rowOff>
    </xdr:from>
    <xdr:to>
      <xdr:col>14</xdr:col>
      <xdr:colOff>266700</xdr:colOff>
      <xdr:row>35</xdr:row>
      <xdr:rowOff>88900</xdr:rowOff>
    </xdr:to>
    <xdr:graphicFrame macro="">
      <xdr:nvGraphicFramePr>
        <xdr:cNvPr id="28673" name="Chart 1">
          <a:extLst>
            <a:ext uri="{FF2B5EF4-FFF2-40B4-BE49-F238E27FC236}">
              <a16:creationId xmlns:a16="http://schemas.microsoft.com/office/drawing/2014/main" id="{00000000-0008-0000-1300-00000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76200</xdr:rowOff>
    </xdr:from>
    <xdr:to>
      <xdr:col>0</xdr:col>
      <xdr:colOff>850900</xdr:colOff>
      <xdr:row>0</xdr:row>
      <xdr:rowOff>355600</xdr:rowOff>
    </xdr:to>
    <xdr:pic>
      <xdr:nvPicPr>
        <xdr:cNvPr id="28674" name="Picture 2">
          <a:extLst>
            <a:ext uri="{FF2B5EF4-FFF2-40B4-BE49-F238E27FC236}">
              <a16:creationId xmlns:a16="http://schemas.microsoft.com/office/drawing/2014/main" id="{00000000-0008-0000-13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736600" cy="279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56</xdr:row>
      <xdr:rowOff>88900</xdr:rowOff>
    </xdr:from>
    <xdr:to>
      <xdr:col>8</xdr:col>
      <xdr:colOff>469900</xdr:colOff>
      <xdr:row>84</xdr:row>
      <xdr:rowOff>139700</xdr:rowOff>
    </xdr:to>
    <xdr:graphicFrame macro="">
      <xdr:nvGraphicFramePr>
        <xdr:cNvPr id="38919" name="Chart 7">
          <a:extLst>
            <a:ext uri="{FF2B5EF4-FFF2-40B4-BE49-F238E27FC236}">
              <a16:creationId xmlns:a16="http://schemas.microsoft.com/office/drawing/2014/main" id="{00000000-0008-0000-1400-0000079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546100</xdr:colOff>
      <xdr:row>56</xdr:row>
      <xdr:rowOff>114300</xdr:rowOff>
    </xdr:from>
    <xdr:to>
      <xdr:col>14</xdr:col>
      <xdr:colOff>114300</xdr:colOff>
      <xdr:row>85</xdr:row>
      <xdr:rowOff>25400</xdr:rowOff>
    </xdr:to>
    <xdr:graphicFrame macro="">
      <xdr:nvGraphicFramePr>
        <xdr:cNvPr id="38920" name="Chart 8">
          <a:extLst>
            <a:ext uri="{FF2B5EF4-FFF2-40B4-BE49-F238E27FC236}">
              <a16:creationId xmlns:a16="http://schemas.microsoft.com/office/drawing/2014/main" id="{00000000-0008-0000-1400-0000089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571500</xdr:colOff>
      <xdr:row>28</xdr:row>
      <xdr:rowOff>38100</xdr:rowOff>
    </xdr:from>
    <xdr:to>
      <xdr:col>12</xdr:col>
      <xdr:colOff>1524000</xdr:colOff>
      <xdr:row>29</xdr:row>
      <xdr:rowOff>101600</xdr:rowOff>
    </xdr:to>
    <xdr:sp macro="" textlink="">
      <xdr:nvSpPr>
        <xdr:cNvPr id="38921" name="Line 9">
          <a:extLst>
            <a:ext uri="{FF2B5EF4-FFF2-40B4-BE49-F238E27FC236}">
              <a16:creationId xmlns:a16="http://schemas.microsoft.com/office/drawing/2014/main" id="{00000000-0008-0000-1400-000009980000}"/>
            </a:ext>
          </a:extLst>
        </xdr:cNvPr>
        <xdr:cNvSpPr>
          <a:spLocks noChangeShapeType="1"/>
        </xdr:cNvSpPr>
      </xdr:nvSpPr>
      <xdr:spPr bwMode="auto">
        <a:xfrm flipV="1">
          <a:off x="14719300" y="5321300"/>
          <a:ext cx="952500" cy="215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38100</xdr:colOff>
      <xdr:row>74</xdr:row>
      <xdr:rowOff>127000</xdr:rowOff>
    </xdr:to>
    <xdr:sp macro="" textlink="">
      <xdr:nvSpPr>
        <xdr:cNvPr id="43011" name="Object 3" hidden="1">
          <a:extLst>
            <a:ext uri="{63B3BB69-23CF-44E3-9099-C40C66FF867C}">
              <a14:compatExt xmlns:a14="http://schemas.microsoft.com/office/drawing/2010/main" spid="_x0000_s43011"/>
            </a:ext>
            <a:ext uri="{FF2B5EF4-FFF2-40B4-BE49-F238E27FC236}">
              <a16:creationId xmlns:a16="http://schemas.microsoft.com/office/drawing/2014/main" id="{00000000-0008-0000-1600-000003A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38100</xdr:colOff>
      <xdr:row>74</xdr:row>
      <xdr:rowOff>127000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372DD02-B245-6032-294F-49EAD92E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61500" cy="1234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</xdr:row>
      <xdr:rowOff>38100</xdr:rowOff>
    </xdr:from>
    <xdr:to>
      <xdr:col>0</xdr:col>
      <xdr:colOff>381000</xdr:colOff>
      <xdr:row>14</xdr:row>
      <xdr:rowOff>0</xdr:rowOff>
    </xdr:to>
    <xdr:sp macro="" textlink="">
      <xdr:nvSpPr>
        <xdr:cNvPr id="10241" name="AutoShape 1">
          <a:extLs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>
          <a:spLocks noChangeArrowheads="1"/>
        </xdr:cNvSpPr>
      </xdr:nvSpPr>
      <xdr:spPr bwMode="auto">
        <a:xfrm>
          <a:off x="266700" y="21717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292100</xdr:colOff>
      <xdr:row>17</xdr:row>
      <xdr:rowOff>25400</xdr:rowOff>
    </xdr:from>
    <xdr:to>
      <xdr:col>0</xdr:col>
      <xdr:colOff>406400</xdr:colOff>
      <xdr:row>17</xdr:row>
      <xdr:rowOff>139700</xdr:rowOff>
    </xdr:to>
    <xdr:sp macro="" textlink="">
      <xdr:nvSpPr>
        <xdr:cNvPr id="10242" name="AutoShape 2">
          <a:extLst>
            <a:ext uri="{FF2B5EF4-FFF2-40B4-BE49-F238E27FC236}">
              <a16:creationId xmlns:a16="http://schemas.microsoft.com/office/drawing/2014/main" id="{00000000-0008-0000-0200-000002280000}"/>
            </a:ext>
          </a:extLst>
        </xdr:cNvPr>
        <xdr:cNvSpPr>
          <a:spLocks noChangeArrowheads="1"/>
        </xdr:cNvSpPr>
      </xdr:nvSpPr>
      <xdr:spPr bwMode="auto">
        <a:xfrm>
          <a:off x="292100" y="27686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279400</xdr:colOff>
      <xdr:row>18</xdr:row>
      <xdr:rowOff>25400</xdr:rowOff>
    </xdr:from>
    <xdr:to>
      <xdr:col>0</xdr:col>
      <xdr:colOff>393700</xdr:colOff>
      <xdr:row>18</xdr:row>
      <xdr:rowOff>139700</xdr:rowOff>
    </xdr:to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200-000003280000}"/>
            </a:ext>
          </a:extLst>
        </xdr:cNvPr>
        <xdr:cNvSpPr>
          <a:spLocks noChangeArrowheads="1"/>
        </xdr:cNvSpPr>
      </xdr:nvSpPr>
      <xdr:spPr bwMode="auto">
        <a:xfrm>
          <a:off x="279400" y="29210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292100</xdr:colOff>
      <xdr:row>19</xdr:row>
      <xdr:rowOff>38100</xdr:rowOff>
    </xdr:from>
    <xdr:to>
      <xdr:col>0</xdr:col>
      <xdr:colOff>406400</xdr:colOff>
      <xdr:row>19</xdr:row>
      <xdr:rowOff>152400</xdr:rowOff>
    </xdr:to>
    <xdr:sp macro="" textlink="">
      <xdr:nvSpPr>
        <xdr:cNvPr id="10244" name="AutoShape 4">
          <a:extLst>
            <a:ext uri="{FF2B5EF4-FFF2-40B4-BE49-F238E27FC236}">
              <a16:creationId xmlns:a16="http://schemas.microsoft.com/office/drawing/2014/main" id="{00000000-0008-0000-0200-000004280000}"/>
            </a:ext>
          </a:extLst>
        </xdr:cNvPr>
        <xdr:cNvSpPr>
          <a:spLocks noChangeArrowheads="1"/>
        </xdr:cNvSpPr>
      </xdr:nvSpPr>
      <xdr:spPr bwMode="auto">
        <a:xfrm>
          <a:off x="292100" y="30861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279400</xdr:colOff>
      <xdr:row>20</xdr:row>
      <xdr:rowOff>25400</xdr:rowOff>
    </xdr:from>
    <xdr:to>
      <xdr:col>0</xdr:col>
      <xdr:colOff>393700</xdr:colOff>
      <xdr:row>20</xdr:row>
      <xdr:rowOff>139700</xdr:rowOff>
    </xdr:to>
    <xdr:sp macro="" textlink="">
      <xdr:nvSpPr>
        <xdr:cNvPr id="10245" name="AutoShape 5">
          <a:extLst>
            <a:ext uri="{FF2B5EF4-FFF2-40B4-BE49-F238E27FC236}">
              <a16:creationId xmlns:a16="http://schemas.microsoft.com/office/drawing/2014/main" id="{00000000-0008-0000-0200-000005280000}"/>
            </a:ext>
          </a:extLst>
        </xdr:cNvPr>
        <xdr:cNvSpPr>
          <a:spLocks noChangeArrowheads="1"/>
        </xdr:cNvSpPr>
      </xdr:nvSpPr>
      <xdr:spPr bwMode="auto">
        <a:xfrm>
          <a:off x="279400" y="32258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292100</xdr:colOff>
      <xdr:row>21</xdr:row>
      <xdr:rowOff>25400</xdr:rowOff>
    </xdr:from>
    <xdr:to>
      <xdr:col>0</xdr:col>
      <xdr:colOff>406400</xdr:colOff>
      <xdr:row>21</xdr:row>
      <xdr:rowOff>139700</xdr:rowOff>
    </xdr:to>
    <xdr:sp macro="" textlink="">
      <xdr:nvSpPr>
        <xdr:cNvPr id="10246" name="AutoShape 6">
          <a:extLst>
            <a:ext uri="{FF2B5EF4-FFF2-40B4-BE49-F238E27FC236}">
              <a16:creationId xmlns:a16="http://schemas.microsoft.com/office/drawing/2014/main" id="{00000000-0008-0000-0200-000006280000}"/>
            </a:ext>
          </a:extLst>
        </xdr:cNvPr>
        <xdr:cNvSpPr>
          <a:spLocks noChangeArrowheads="1"/>
        </xdr:cNvSpPr>
      </xdr:nvSpPr>
      <xdr:spPr bwMode="auto">
        <a:xfrm>
          <a:off x="292100" y="33782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292100</xdr:colOff>
      <xdr:row>22</xdr:row>
      <xdr:rowOff>25400</xdr:rowOff>
    </xdr:from>
    <xdr:to>
      <xdr:col>0</xdr:col>
      <xdr:colOff>406400</xdr:colOff>
      <xdr:row>22</xdr:row>
      <xdr:rowOff>139700</xdr:rowOff>
    </xdr:to>
    <xdr:sp macro="" textlink="">
      <xdr:nvSpPr>
        <xdr:cNvPr id="10247" name="AutoShape 7">
          <a:extLst>
            <a:ext uri="{FF2B5EF4-FFF2-40B4-BE49-F238E27FC236}">
              <a16:creationId xmlns:a16="http://schemas.microsoft.com/office/drawing/2014/main" id="{00000000-0008-0000-0200-000007280000}"/>
            </a:ext>
          </a:extLst>
        </xdr:cNvPr>
        <xdr:cNvSpPr>
          <a:spLocks noChangeArrowheads="1"/>
        </xdr:cNvSpPr>
      </xdr:nvSpPr>
      <xdr:spPr bwMode="auto">
        <a:xfrm>
          <a:off x="292100" y="35306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279400</xdr:colOff>
      <xdr:row>24</xdr:row>
      <xdr:rowOff>25400</xdr:rowOff>
    </xdr:from>
    <xdr:to>
      <xdr:col>0</xdr:col>
      <xdr:colOff>393700</xdr:colOff>
      <xdr:row>24</xdr:row>
      <xdr:rowOff>139700</xdr:rowOff>
    </xdr:to>
    <xdr:sp macro="" textlink="">
      <xdr:nvSpPr>
        <xdr:cNvPr id="10248" name="AutoShape 8">
          <a:extLst>
            <a:ext uri="{FF2B5EF4-FFF2-40B4-BE49-F238E27FC236}">
              <a16:creationId xmlns:a16="http://schemas.microsoft.com/office/drawing/2014/main" id="{00000000-0008-0000-0200-000008280000}"/>
            </a:ext>
          </a:extLst>
        </xdr:cNvPr>
        <xdr:cNvSpPr>
          <a:spLocks noChangeArrowheads="1"/>
        </xdr:cNvSpPr>
      </xdr:nvSpPr>
      <xdr:spPr bwMode="auto">
        <a:xfrm>
          <a:off x="279400" y="38354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317500</xdr:colOff>
      <xdr:row>31</xdr:row>
      <xdr:rowOff>25400</xdr:rowOff>
    </xdr:from>
    <xdr:to>
      <xdr:col>1</xdr:col>
      <xdr:colOff>431800</xdr:colOff>
      <xdr:row>31</xdr:row>
      <xdr:rowOff>139700</xdr:rowOff>
    </xdr:to>
    <xdr:sp macro="" textlink="">
      <xdr:nvSpPr>
        <xdr:cNvPr id="10249" name="AutoShape 9">
          <a:extLst>
            <a:ext uri="{FF2B5EF4-FFF2-40B4-BE49-F238E27FC236}">
              <a16:creationId xmlns:a16="http://schemas.microsoft.com/office/drawing/2014/main" id="{00000000-0008-0000-0200-000009280000}"/>
            </a:ext>
          </a:extLst>
        </xdr:cNvPr>
        <xdr:cNvSpPr>
          <a:spLocks noChangeArrowheads="1"/>
        </xdr:cNvSpPr>
      </xdr:nvSpPr>
      <xdr:spPr bwMode="auto">
        <a:xfrm>
          <a:off x="990600" y="49022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0</xdr:col>
      <xdr:colOff>114300</xdr:colOff>
      <xdr:row>0</xdr:row>
      <xdr:rowOff>25400</xdr:rowOff>
    </xdr:from>
    <xdr:to>
      <xdr:col>1</xdr:col>
      <xdr:colOff>152400</xdr:colOff>
      <xdr:row>1</xdr:row>
      <xdr:rowOff>139700</xdr:rowOff>
    </xdr:to>
    <xdr:pic>
      <xdr:nvPicPr>
        <xdr:cNvPr id="10250" name="Picture 10">
          <a:extLst>
            <a:ext uri="{FF2B5EF4-FFF2-40B4-BE49-F238E27FC236}">
              <a16:creationId xmlns:a16="http://schemas.microsoft.com/office/drawing/2014/main" id="{00000000-0008-0000-02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5400"/>
          <a:ext cx="711200" cy="266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14</xdr:row>
      <xdr:rowOff>25400</xdr:rowOff>
    </xdr:from>
    <xdr:to>
      <xdr:col>0</xdr:col>
      <xdr:colOff>368300</xdr:colOff>
      <xdr:row>14</xdr:row>
      <xdr:rowOff>139700</xdr:rowOff>
    </xdr:to>
    <xdr:sp macro="" textlink="">
      <xdr:nvSpPr>
        <xdr:cNvPr id="10251" name="AutoShape 11">
          <a:extLst>
            <a:ext uri="{FF2B5EF4-FFF2-40B4-BE49-F238E27FC236}">
              <a16:creationId xmlns:a16="http://schemas.microsoft.com/office/drawing/2014/main" id="{00000000-0008-0000-0200-00000B280000}"/>
            </a:ext>
          </a:extLst>
        </xdr:cNvPr>
        <xdr:cNvSpPr>
          <a:spLocks noChangeArrowheads="1"/>
        </xdr:cNvSpPr>
      </xdr:nvSpPr>
      <xdr:spPr bwMode="auto">
        <a:xfrm>
          <a:off x="254000" y="23114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279400</xdr:colOff>
      <xdr:row>25</xdr:row>
      <xdr:rowOff>25400</xdr:rowOff>
    </xdr:from>
    <xdr:to>
      <xdr:col>0</xdr:col>
      <xdr:colOff>393700</xdr:colOff>
      <xdr:row>25</xdr:row>
      <xdr:rowOff>139700</xdr:rowOff>
    </xdr:to>
    <xdr:sp macro="" textlink="">
      <xdr:nvSpPr>
        <xdr:cNvPr id="10252" name="AutoShape 12">
          <a:extLst>
            <a:ext uri="{FF2B5EF4-FFF2-40B4-BE49-F238E27FC236}">
              <a16:creationId xmlns:a16="http://schemas.microsoft.com/office/drawing/2014/main" id="{00000000-0008-0000-0200-00000C280000}"/>
            </a:ext>
          </a:extLst>
        </xdr:cNvPr>
        <xdr:cNvSpPr>
          <a:spLocks noChangeArrowheads="1"/>
        </xdr:cNvSpPr>
      </xdr:nvSpPr>
      <xdr:spPr bwMode="auto">
        <a:xfrm>
          <a:off x="279400" y="39878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279400</xdr:colOff>
      <xdr:row>26</xdr:row>
      <xdr:rowOff>25400</xdr:rowOff>
    </xdr:from>
    <xdr:to>
      <xdr:col>0</xdr:col>
      <xdr:colOff>393700</xdr:colOff>
      <xdr:row>26</xdr:row>
      <xdr:rowOff>139700</xdr:rowOff>
    </xdr:to>
    <xdr:sp macro="" textlink="">
      <xdr:nvSpPr>
        <xdr:cNvPr id="10253" name="AutoShape 13">
          <a:extLst>
            <a:ext uri="{FF2B5EF4-FFF2-40B4-BE49-F238E27FC236}">
              <a16:creationId xmlns:a16="http://schemas.microsoft.com/office/drawing/2014/main" id="{00000000-0008-0000-0200-00000D280000}"/>
            </a:ext>
          </a:extLst>
        </xdr:cNvPr>
        <xdr:cNvSpPr>
          <a:spLocks noChangeArrowheads="1"/>
        </xdr:cNvSpPr>
      </xdr:nvSpPr>
      <xdr:spPr bwMode="auto">
        <a:xfrm>
          <a:off x="279400" y="41402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279400</xdr:colOff>
      <xdr:row>27</xdr:row>
      <xdr:rowOff>25400</xdr:rowOff>
    </xdr:from>
    <xdr:to>
      <xdr:col>0</xdr:col>
      <xdr:colOff>393700</xdr:colOff>
      <xdr:row>27</xdr:row>
      <xdr:rowOff>139700</xdr:rowOff>
    </xdr:to>
    <xdr:sp macro="" textlink="">
      <xdr:nvSpPr>
        <xdr:cNvPr id="10254" name="AutoShape 14">
          <a:extLst>
            <a:ext uri="{FF2B5EF4-FFF2-40B4-BE49-F238E27FC236}">
              <a16:creationId xmlns:a16="http://schemas.microsoft.com/office/drawing/2014/main" id="{00000000-0008-0000-0200-00000E280000}"/>
            </a:ext>
          </a:extLst>
        </xdr:cNvPr>
        <xdr:cNvSpPr>
          <a:spLocks noChangeArrowheads="1"/>
        </xdr:cNvSpPr>
      </xdr:nvSpPr>
      <xdr:spPr bwMode="auto">
        <a:xfrm>
          <a:off x="279400" y="42926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254000</xdr:colOff>
      <xdr:row>15</xdr:row>
      <xdr:rowOff>25400</xdr:rowOff>
    </xdr:from>
    <xdr:to>
      <xdr:col>0</xdr:col>
      <xdr:colOff>368300</xdr:colOff>
      <xdr:row>15</xdr:row>
      <xdr:rowOff>139700</xdr:rowOff>
    </xdr:to>
    <xdr:sp macro="" textlink="">
      <xdr:nvSpPr>
        <xdr:cNvPr id="10256" name="AutoShape 16">
          <a:extLst>
            <a:ext uri="{FF2B5EF4-FFF2-40B4-BE49-F238E27FC236}">
              <a16:creationId xmlns:a16="http://schemas.microsoft.com/office/drawing/2014/main" id="{00000000-0008-0000-0200-000010280000}"/>
            </a:ext>
          </a:extLst>
        </xdr:cNvPr>
        <xdr:cNvSpPr>
          <a:spLocks noChangeArrowheads="1"/>
        </xdr:cNvSpPr>
      </xdr:nvSpPr>
      <xdr:spPr bwMode="auto">
        <a:xfrm>
          <a:off x="254000" y="24638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254000</xdr:colOff>
      <xdr:row>16</xdr:row>
      <xdr:rowOff>25400</xdr:rowOff>
    </xdr:from>
    <xdr:to>
      <xdr:col>0</xdr:col>
      <xdr:colOff>368300</xdr:colOff>
      <xdr:row>16</xdr:row>
      <xdr:rowOff>139700</xdr:rowOff>
    </xdr:to>
    <xdr:sp macro="" textlink="">
      <xdr:nvSpPr>
        <xdr:cNvPr id="10257" name="AutoShape 17">
          <a:extLst>
            <a:ext uri="{FF2B5EF4-FFF2-40B4-BE49-F238E27FC236}">
              <a16:creationId xmlns:a16="http://schemas.microsoft.com/office/drawing/2014/main" id="{00000000-0008-0000-0200-000011280000}"/>
            </a:ext>
          </a:extLst>
        </xdr:cNvPr>
        <xdr:cNvSpPr>
          <a:spLocks noChangeArrowheads="1"/>
        </xdr:cNvSpPr>
      </xdr:nvSpPr>
      <xdr:spPr bwMode="auto">
        <a:xfrm>
          <a:off x="254000" y="26162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254000</xdr:colOff>
      <xdr:row>33</xdr:row>
      <xdr:rowOff>25400</xdr:rowOff>
    </xdr:from>
    <xdr:to>
      <xdr:col>1</xdr:col>
      <xdr:colOff>368300</xdr:colOff>
      <xdr:row>33</xdr:row>
      <xdr:rowOff>127000</xdr:rowOff>
    </xdr:to>
    <xdr:sp macro="" textlink="">
      <xdr:nvSpPr>
        <xdr:cNvPr id="10258" name="AutoShape 18">
          <a:extLst>
            <a:ext uri="{FF2B5EF4-FFF2-40B4-BE49-F238E27FC236}">
              <a16:creationId xmlns:a16="http://schemas.microsoft.com/office/drawing/2014/main" id="{00000000-0008-0000-0200-000012280000}"/>
            </a:ext>
          </a:extLst>
        </xdr:cNvPr>
        <xdr:cNvSpPr>
          <a:spLocks noChangeArrowheads="1"/>
        </xdr:cNvSpPr>
      </xdr:nvSpPr>
      <xdr:spPr bwMode="auto">
        <a:xfrm>
          <a:off x="927100" y="5207000"/>
          <a:ext cx="114300" cy="1016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266700</xdr:colOff>
      <xdr:row>11</xdr:row>
      <xdr:rowOff>38100</xdr:rowOff>
    </xdr:from>
    <xdr:to>
      <xdr:col>0</xdr:col>
      <xdr:colOff>381000</xdr:colOff>
      <xdr:row>12</xdr:row>
      <xdr:rowOff>0</xdr:rowOff>
    </xdr:to>
    <xdr:sp macro="" textlink="">
      <xdr:nvSpPr>
        <xdr:cNvPr id="10259" name="AutoShape 19">
          <a:extLst>
            <a:ext uri="{FF2B5EF4-FFF2-40B4-BE49-F238E27FC236}">
              <a16:creationId xmlns:a16="http://schemas.microsoft.com/office/drawing/2014/main" id="{00000000-0008-0000-0200-000013280000}"/>
            </a:ext>
          </a:extLst>
        </xdr:cNvPr>
        <xdr:cNvSpPr>
          <a:spLocks noChangeArrowheads="1"/>
        </xdr:cNvSpPr>
      </xdr:nvSpPr>
      <xdr:spPr bwMode="auto">
        <a:xfrm>
          <a:off x="266700" y="18669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254000</xdr:colOff>
      <xdr:row>12</xdr:row>
      <xdr:rowOff>25400</xdr:rowOff>
    </xdr:from>
    <xdr:to>
      <xdr:col>0</xdr:col>
      <xdr:colOff>368300</xdr:colOff>
      <xdr:row>12</xdr:row>
      <xdr:rowOff>139700</xdr:rowOff>
    </xdr:to>
    <xdr:sp macro="" textlink="">
      <xdr:nvSpPr>
        <xdr:cNvPr id="10260" name="AutoShape 20">
          <a:extLst>
            <a:ext uri="{FF2B5EF4-FFF2-40B4-BE49-F238E27FC236}">
              <a16:creationId xmlns:a16="http://schemas.microsoft.com/office/drawing/2014/main" id="{00000000-0008-0000-0200-000014280000}"/>
            </a:ext>
          </a:extLst>
        </xdr:cNvPr>
        <xdr:cNvSpPr>
          <a:spLocks noChangeArrowheads="1"/>
        </xdr:cNvSpPr>
      </xdr:nvSpPr>
      <xdr:spPr bwMode="auto">
        <a:xfrm>
          <a:off x="254000" y="2006600"/>
          <a:ext cx="114300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57</xdr:row>
      <xdr:rowOff>25400</xdr:rowOff>
    </xdr:from>
    <xdr:to>
      <xdr:col>8</xdr:col>
      <xdr:colOff>508000</xdr:colOff>
      <xdr:row>85</xdr:row>
      <xdr:rowOff>63500</xdr:rowOff>
    </xdr:to>
    <xdr:graphicFrame macro="">
      <xdr:nvGraphicFramePr>
        <xdr:cNvPr id="39937" name="Chart 1">
          <a:extLst>
            <a:ext uri="{FF2B5EF4-FFF2-40B4-BE49-F238E27FC236}">
              <a16:creationId xmlns:a16="http://schemas.microsoft.com/office/drawing/2014/main" id="{00000000-0008-0000-1700-0000019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622300</xdr:colOff>
      <xdr:row>57</xdr:row>
      <xdr:rowOff>25400</xdr:rowOff>
    </xdr:from>
    <xdr:to>
      <xdr:col>14</xdr:col>
      <xdr:colOff>203200</xdr:colOff>
      <xdr:row>85</xdr:row>
      <xdr:rowOff>63500</xdr:rowOff>
    </xdr:to>
    <xdr:graphicFrame macro="">
      <xdr:nvGraphicFramePr>
        <xdr:cNvPr id="39938" name="Chart 2">
          <a:extLst>
            <a:ext uri="{FF2B5EF4-FFF2-40B4-BE49-F238E27FC236}">
              <a16:creationId xmlns:a16="http://schemas.microsoft.com/office/drawing/2014/main" id="{00000000-0008-0000-1700-0000029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190500</xdr:colOff>
      <xdr:row>28</xdr:row>
      <xdr:rowOff>38100</xdr:rowOff>
    </xdr:from>
    <xdr:to>
      <xdr:col>12</xdr:col>
      <xdr:colOff>1600200</xdr:colOff>
      <xdr:row>31</xdr:row>
      <xdr:rowOff>63500</xdr:rowOff>
    </xdr:to>
    <xdr:sp macro="" textlink="">
      <xdr:nvSpPr>
        <xdr:cNvPr id="39939" name="Line 3">
          <a:extLst>
            <a:ext uri="{FF2B5EF4-FFF2-40B4-BE49-F238E27FC236}">
              <a16:creationId xmlns:a16="http://schemas.microsoft.com/office/drawing/2014/main" id="{00000000-0008-0000-1700-0000039C0000}"/>
            </a:ext>
          </a:extLst>
        </xdr:cNvPr>
        <xdr:cNvSpPr>
          <a:spLocks noChangeShapeType="1"/>
        </xdr:cNvSpPr>
      </xdr:nvSpPr>
      <xdr:spPr bwMode="auto">
        <a:xfrm flipV="1">
          <a:off x="13322300" y="5715000"/>
          <a:ext cx="1028700" cy="520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11</xdr:row>
      <xdr:rowOff>127000</xdr:rowOff>
    </xdr:from>
    <xdr:to>
      <xdr:col>14</xdr:col>
      <xdr:colOff>266700</xdr:colOff>
      <xdr:row>35</xdr:row>
      <xdr:rowOff>88900</xdr:rowOff>
    </xdr:to>
    <xdr:graphicFrame macro="">
      <xdr:nvGraphicFramePr>
        <xdr:cNvPr id="32769" name="Chart 1">
          <a:extLst>
            <a:ext uri="{FF2B5EF4-FFF2-40B4-BE49-F238E27FC236}">
              <a16:creationId xmlns:a16="http://schemas.microsoft.com/office/drawing/2014/main" id="{00000000-0008-0000-1900-000001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101600</xdr:rowOff>
    </xdr:from>
    <xdr:to>
      <xdr:col>0</xdr:col>
      <xdr:colOff>850900</xdr:colOff>
      <xdr:row>0</xdr:row>
      <xdr:rowOff>381000</xdr:rowOff>
    </xdr:to>
    <xdr:pic>
      <xdr:nvPicPr>
        <xdr:cNvPr id="32770" name="Picture 2">
          <a:extLst>
            <a:ext uri="{FF2B5EF4-FFF2-40B4-BE49-F238E27FC236}">
              <a16:creationId xmlns:a16="http://schemas.microsoft.com/office/drawing/2014/main" id="{00000000-0008-0000-1900-00000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1600"/>
          <a:ext cx="736600" cy="279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88900</xdr:rowOff>
    </xdr:from>
    <xdr:to>
      <xdr:col>0</xdr:col>
      <xdr:colOff>927100</xdr:colOff>
      <xdr:row>1</xdr:row>
      <xdr:rowOff>203200</xdr:rowOff>
    </xdr:to>
    <xdr:pic>
      <xdr:nvPicPr>
        <xdr:cNvPr id="36866" name="Picture 2">
          <a:extLst>
            <a:ext uri="{FF2B5EF4-FFF2-40B4-BE49-F238E27FC236}">
              <a16:creationId xmlns:a16="http://schemas.microsoft.com/office/drawing/2014/main" id="{00000000-0008-0000-1A00-00000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88900"/>
          <a:ext cx="723900" cy="266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74</xdr:row>
      <xdr:rowOff>127000</xdr:rowOff>
    </xdr:to>
    <xdr:sp macro="" textlink="">
      <xdr:nvSpPr>
        <xdr:cNvPr id="23557" name="Object 5" hidden="1">
          <a:extLst>
            <a:ext uri="{63B3BB69-23CF-44E3-9099-C40C66FF867C}">
              <a14:compatExt xmlns:a14="http://schemas.microsoft.com/office/drawing/2010/main" spid="_x0000_s23557"/>
            </a:ext>
            <a:ext uri="{FF2B5EF4-FFF2-40B4-BE49-F238E27FC236}">
              <a16:creationId xmlns:a16="http://schemas.microsoft.com/office/drawing/2014/main" id="{00000000-0008-0000-0300-0000055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74</xdr:row>
      <xdr:rowOff>127000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657B582-8FB8-AD37-A0E3-C9E53679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34400" cy="1234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101600</xdr:rowOff>
    </xdr:from>
    <xdr:to>
      <xdr:col>0</xdr:col>
      <xdr:colOff>1066800</xdr:colOff>
      <xdr:row>1</xdr:row>
      <xdr:rowOff>406400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00000000-0008-0000-04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54000"/>
          <a:ext cx="7239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152400</xdr:rowOff>
    </xdr:from>
    <xdr:to>
      <xdr:col>1</xdr:col>
      <xdr:colOff>76200</xdr:colOff>
      <xdr:row>1</xdr:row>
      <xdr:rowOff>292100</xdr:rowOff>
    </xdr:to>
    <xdr:pic>
      <xdr:nvPicPr>
        <xdr:cNvPr id="5124" name="Picture 4">
          <a:extLst>
            <a:ext uri="{FF2B5EF4-FFF2-40B4-BE49-F238E27FC236}">
              <a16:creationId xmlns:a16="http://schemas.microsoft.com/office/drawing/2014/main" id="{00000000-0008-0000-0600-00000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7239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647700</xdr:colOff>
      <xdr:row>10</xdr:row>
      <xdr:rowOff>63500</xdr:rowOff>
    </xdr:from>
    <xdr:to>
      <xdr:col>3</xdr:col>
      <xdr:colOff>38100</xdr:colOff>
      <xdr:row>16</xdr:row>
      <xdr:rowOff>12700</xdr:rowOff>
    </xdr:to>
    <xdr:sp macro="" textlink="">
      <xdr:nvSpPr>
        <xdr:cNvPr id="5127" name="Line 7">
          <a:extLst>
            <a:ext uri="{FF2B5EF4-FFF2-40B4-BE49-F238E27FC236}">
              <a16:creationId xmlns:a16="http://schemas.microsoft.com/office/drawing/2014/main" id="{00000000-0008-0000-0600-000007140000}"/>
            </a:ext>
          </a:extLst>
        </xdr:cNvPr>
        <xdr:cNvSpPr>
          <a:spLocks noChangeShapeType="1"/>
        </xdr:cNvSpPr>
      </xdr:nvSpPr>
      <xdr:spPr bwMode="auto">
        <a:xfrm flipV="1">
          <a:off x="1485900" y="2349500"/>
          <a:ext cx="901700" cy="965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139700</xdr:rowOff>
    </xdr:from>
    <xdr:to>
      <xdr:col>0</xdr:col>
      <xdr:colOff>914400</xdr:colOff>
      <xdr:row>2</xdr:row>
      <xdr:rowOff>114300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00000000-0008-0000-07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9700"/>
          <a:ext cx="723900" cy="2794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1016000</xdr:colOff>
      <xdr:row>49</xdr:row>
      <xdr:rowOff>38100</xdr:rowOff>
    </xdr:from>
    <xdr:ext cx="76200" cy="198967"/>
    <xdr:sp macro="" textlink="">
      <xdr:nvSpPr>
        <xdr:cNvPr id="13313" name="Text Box 1">
          <a:extLst>
            <a:ext uri="{FF2B5EF4-FFF2-40B4-BE49-F238E27FC236}">
              <a16:creationId xmlns:a16="http://schemas.microsoft.com/office/drawing/2014/main" id="{00000000-0008-0000-0800-000001340000}"/>
            </a:ext>
          </a:extLst>
        </xdr:cNvPr>
        <xdr:cNvSpPr txBox="1">
          <a:spLocks noChangeArrowheads="1"/>
        </xdr:cNvSpPr>
      </xdr:nvSpPr>
      <xdr:spPr bwMode="auto">
        <a:xfrm>
          <a:off x="3352800" y="94234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twoCellAnchor>
    <xdr:from>
      <xdr:col>4</xdr:col>
      <xdr:colOff>114300</xdr:colOff>
      <xdr:row>18</xdr:row>
      <xdr:rowOff>88900</xdr:rowOff>
    </xdr:from>
    <xdr:to>
      <xdr:col>4</xdr:col>
      <xdr:colOff>457200</xdr:colOff>
      <xdr:row>20</xdr:row>
      <xdr:rowOff>63500</xdr:rowOff>
    </xdr:to>
    <xdr:sp macro="" textlink="">
      <xdr:nvSpPr>
        <xdr:cNvPr id="13319" name="Freeform 7">
          <a:extLst>
            <a:ext uri="{FF2B5EF4-FFF2-40B4-BE49-F238E27FC236}">
              <a16:creationId xmlns:a16="http://schemas.microsoft.com/office/drawing/2014/main" id="{00000000-0008-0000-0800-000007340000}"/>
            </a:ext>
          </a:extLst>
        </xdr:cNvPr>
        <xdr:cNvSpPr>
          <a:spLocks/>
        </xdr:cNvSpPr>
      </xdr:nvSpPr>
      <xdr:spPr bwMode="auto">
        <a:xfrm rot="2243410">
          <a:off x="7810500" y="3924300"/>
          <a:ext cx="342900" cy="330200"/>
        </a:xfrm>
        <a:custGeom>
          <a:avLst/>
          <a:gdLst>
            <a:gd name="T0" fmla="*/ 39 w 39"/>
            <a:gd name="T1" fmla="*/ 0 h 49"/>
            <a:gd name="T2" fmla="*/ 33 w 39"/>
            <a:gd name="T3" fmla="*/ 20 h 49"/>
            <a:gd name="T4" fmla="*/ 22 w 39"/>
            <a:gd name="T5" fmla="*/ 23 h 49"/>
            <a:gd name="T6" fmla="*/ 5 w 39"/>
            <a:gd name="T7" fmla="*/ 29 h 49"/>
            <a:gd name="T8" fmla="*/ 0 w 39"/>
            <a:gd name="T9" fmla="*/ 49 h 4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39" h="49">
              <a:moveTo>
                <a:pt x="39" y="0"/>
              </a:moveTo>
              <a:cubicBezTo>
                <a:pt x="37" y="8"/>
                <a:pt x="36" y="16"/>
                <a:pt x="33" y="20"/>
              </a:cubicBezTo>
              <a:cubicBezTo>
                <a:pt x="30" y="24"/>
                <a:pt x="27" y="22"/>
                <a:pt x="22" y="23"/>
              </a:cubicBezTo>
              <a:cubicBezTo>
                <a:pt x="17" y="24"/>
                <a:pt x="9" y="25"/>
                <a:pt x="5" y="29"/>
              </a:cubicBezTo>
              <a:cubicBezTo>
                <a:pt x="1" y="33"/>
                <a:pt x="1" y="46"/>
                <a:pt x="0" y="49"/>
              </a:cubicBez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4</xdr:col>
      <xdr:colOff>12700</xdr:colOff>
      <xdr:row>17</xdr:row>
      <xdr:rowOff>0</xdr:rowOff>
    </xdr:from>
    <xdr:ext cx="533400" cy="211667"/>
    <xdr:sp macro="" textlink="">
      <xdr:nvSpPr>
        <xdr:cNvPr id="13324" name="Text Box 12">
          <a:extLst>
            <a:ext uri="{FF2B5EF4-FFF2-40B4-BE49-F238E27FC236}">
              <a16:creationId xmlns:a16="http://schemas.microsoft.com/office/drawing/2014/main" id="{00000000-0008-0000-0800-00000C340000}"/>
            </a:ext>
          </a:extLst>
        </xdr:cNvPr>
        <xdr:cNvSpPr txBox="1">
          <a:spLocks noChangeArrowheads="1"/>
        </xdr:cNvSpPr>
      </xdr:nvSpPr>
      <xdr:spPr bwMode="auto">
        <a:xfrm>
          <a:off x="7708900" y="3657600"/>
          <a:ext cx="5334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rPr>
            <a:t>drop #1</a:t>
          </a:r>
        </a:p>
      </xdr:txBody>
    </xdr:sp>
    <xdr:clientData/>
  </xdr:oneCellAnchor>
  <xdr:oneCellAnchor>
    <xdr:from>
      <xdr:col>2</xdr:col>
      <xdr:colOff>2095500</xdr:colOff>
      <xdr:row>28</xdr:row>
      <xdr:rowOff>63500</xdr:rowOff>
    </xdr:from>
    <xdr:ext cx="101600" cy="186267"/>
    <xdr:sp macro="" textlink="">
      <xdr:nvSpPr>
        <xdr:cNvPr id="13325" name="Text Box 13">
          <a:extLst>
            <a:ext uri="{FF2B5EF4-FFF2-40B4-BE49-F238E27FC236}">
              <a16:creationId xmlns:a16="http://schemas.microsoft.com/office/drawing/2014/main" id="{00000000-0008-0000-0800-00000D340000}"/>
            </a:ext>
          </a:extLst>
        </xdr:cNvPr>
        <xdr:cNvSpPr txBox="1">
          <a:spLocks noChangeArrowheads="1"/>
        </xdr:cNvSpPr>
      </xdr:nvSpPr>
      <xdr:spPr bwMode="auto">
        <a:xfrm>
          <a:off x="4432300" y="5702300"/>
          <a:ext cx="1016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twoCellAnchor>
    <xdr:from>
      <xdr:col>3</xdr:col>
      <xdr:colOff>533400</xdr:colOff>
      <xdr:row>17</xdr:row>
      <xdr:rowOff>25400</xdr:rowOff>
    </xdr:from>
    <xdr:to>
      <xdr:col>3</xdr:col>
      <xdr:colOff>647700</xdr:colOff>
      <xdr:row>17</xdr:row>
      <xdr:rowOff>114300</xdr:rowOff>
    </xdr:to>
    <xdr:sp macro="" textlink="">
      <xdr:nvSpPr>
        <xdr:cNvPr id="13329" name="AutoShape 17">
          <a:extLst>
            <a:ext uri="{FF2B5EF4-FFF2-40B4-BE49-F238E27FC236}">
              <a16:creationId xmlns:a16="http://schemas.microsoft.com/office/drawing/2014/main" id="{00000000-0008-0000-0800-000011340000}"/>
            </a:ext>
          </a:extLst>
        </xdr:cNvPr>
        <xdr:cNvSpPr>
          <a:spLocks noChangeArrowheads="1"/>
        </xdr:cNvSpPr>
      </xdr:nvSpPr>
      <xdr:spPr bwMode="auto">
        <a:xfrm>
          <a:off x="7556500" y="3683000"/>
          <a:ext cx="114300" cy="88900"/>
        </a:xfrm>
        <a:custGeom>
          <a:avLst/>
          <a:gdLst>
            <a:gd name="G0" fmla="+- 5400 0 0"/>
            <a:gd name="G1" fmla="+- 21600 0 5400"/>
            <a:gd name="G2" fmla="+- 21600 0 5400"/>
            <a:gd name="G3" fmla="*/ G0 2929 10000"/>
            <a:gd name="G4" fmla="+- 21600 0 G3"/>
            <a:gd name="G5" fmla="+- 21600 0 G3"/>
            <a:gd name="T0" fmla="*/ 10800 w 21600"/>
            <a:gd name="T1" fmla="*/ 0 h 21600"/>
            <a:gd name="T2" fmla="*/ 3163 w 21600"/>
            <a:gd name="T3" fmla="*/ 3163 h 21600"/>
            <a:gd name="T4" fmla="*/ 0 w 21600"/>
            <a:gd name="T5" fmla="*/ 10800 h 21600"/>
            <a:gd name="T6" fmla="*/ 3163 w 21600"/>
            <a:gd name="T7" fmla="*/ 18437 h 21600"/>
            <a:gd name="T8" fmla="*/ 10800 w 21600"/>
            <a:gd name="T9" fmla="*/ 21600 h 21600"/>
            <a:gd name="T10" fmla="*/ 18437 w 21600"/>
            <a:gd name="T11" fmla="*/ 18437 h 21600"/>
            <a:gd name="T12" fmla="*/ 21600 w 21600"/>
            <a:gd name="T13" fmla="*/ 10800 h 21600"/>
            <a:gd name="T14" fmla="*/ 18437 w 21600"/>
            <a:gd name="T15" fmla="*/ 3163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0</xdr:col>
      <xdr:colOff>190500</xdr:colOff>
      <xdr:row>0</xdr:row>
      <xdr:rowOff>152400</xdr:rowOff>
    </xdr:from>
    <xdr:to>
      <xdr:col>0</xdr:col>
      <xdr:colOff>914400</xdr:colOff>
      <xdr:row>0</xdr:row>
      <xdr:rowOff>444500</xdr:rowOff>
    </xdr:to>
    <xdr:pic>
      <xdr:nvPicPr>
        <xdr:cNvPr id="13338" name="Picture 26">
          <a:extLst>
            <a:ext uri="{FF2B5EF4-FFF2-40B4-BE49-F238E27FC236}">
              <a16:creationId xmlns:a16="http://schemas.microsoft.com/office/drawing/2014/main" id="{00000000-0008-0000-0800-00001A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723900" cy="292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2095500</xdr:colOff>
      <xdr:row>29</xdr:row>
      <xdr:rowOff>63500</xdr:rowOff>
    </xdr:from>
    <xdr:ext cx="101600" cy="186267"/>
    <xdr:sp macro="" textlink="">
      <xdr:nvSpPr>
        <xdr:cNvPr id="13357" name="Text Box 45">
          <a:extLst>
            <a:ext uri="{FF2B5EF4-FFF2-40B4-BE49-F238E27FC236}">
              <a16:creationId xmlns:a16="http://schemas.microsoft.com/office/drawing/2014/main" id="{00000000-0008-0000-0800-00002D340000}"/>
            </a:ext>
          </a:extLst>
        </xdr:cNvPr>
        <xdr:cNvSpPr txBox="1">
          <a:spLocks noChangeArrowheads="1"/>
        </xdr:cNvSpPr>
      </xdr:nvSpPr>
      <xdr:spPr bwMode="auto">
        <a:xfrm>
          <a:off x="4432300" y="5880100"/>
          <a:ext cx="1016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2</xdr:col>
      <xdr:colOff>1447800</xdr:colOff>
      <xdr:row>27</xdr:row>
      <xdr:rowOff>12700</xdr:rowOff>
    </xdr:from>
    <xdr:ext cx="88900" cy="385233"/>
    <xdr:sp macro="" textlink="">
      <xdr:nvSpPr>
        <xdr:cNvPr id="13358" name="Text Box 46">
          <a:extLst>
            <a:ext uri="{FF2B5EF4-FFF2-40B4-BE49-F238E27FC236}">
              <a16:creationId xmlns:a16="http://schemas.microsoft.com/office/drawing/2014/main" id="{00000000-0008-0000-0800-00002E340000}"/>
            </a:ext>
          </a:extLst>
        </xdr:cNvPr>
        <xdr:cNvSpPr txBox="1">
          <a:spLocks noChangeArrowheads="1"/>
        </xdr:cNvSpPr>
      </xdr:nvSpPr>
      <xdr:spPr bwMode="auto">
        <a:xfrm>
          <a:off x="3784600" y="5461000"/>
          <a:ext cx="889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</xdr:txBody>
    </xdr:sp>
    <xdr:clientData/>
  </xdr:oneCellAnchor>
  <xdr:oneCellAnchor>
    <xdr:from>
      <xdr:col>5</xdr:col>
      <xdr:colOff>596900</xdr:colOff>
      <xdr:row>35</xdr:row>
      <xdr:rowOff>0</xdr:rowOff>
    </xdr:from>
    <xdr:ext cx="93133" cy="198967"/>
    <xdr:sp macro="" textlink="">
      <xdr:nvSpPr>
        <xdr:cNvPr id="13328" name="Text Box 16">
          <a:extLst>
            <a:ext uri="{FF2B5EF4-FFF2-40B4-BE49-F238E27FC236}">
              <a16:creationId xmlns:a16="http://schemas.microsoft.com/office/drawing/2014/main" id="{00000000-0008-0000-0800-000010340000}"/>
            </a:ext>
          </a:extLst>
        </xdr:cNvPr>
        <xdr:cNvSpPr txBox="1">
          <a:spLocks noChangeArrowheads="1"/>
        </xdr:cNvSpPr>
      </xdr:nvSpPr>
      <xdr:spPr bwMode="auto">
        <a:xfrm>
          <a:off x="8966200" y="6883400"/>
          <a:ext cx="88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twoCellAnchor>
    <xdr:from>
      <xdr:col>14</xdr:col>
      <xdr:colOff>482600</xdr:colOff>
      <xdr:row>59</xdr:row>
      <xdr:rowOff>63500</xdr:rowOff>
    </xdr:from>
    <xdr:to>
      <xdr:col>16</xdr:col>
      <xdr:colOff>584200</xdr:colOff>
      <xdr:row>59</xdr:row>
      <xdr:rowOff>63500</xdr:rowOff>
    </xdr:to>
    <xdr:sp macro="" textlink="">
      <xdr:nvSpPr>
        <xdr:cNvPr id="13373" name="Line 61">
          <a:extLst>
            <a:ext uri="{FF2B5EF4-FFF2-40B4-BE49-F238E27FC236}">
              <a16:creationId xmlns:a16="http://schemas.microsoft.com/office/drawing/2014/main" id="{00000000-0008-0000-0800-00003D340000}"/>
            </a:ext>
          </a:extLst>
        </xdr:cNvPr>
        <xdr:cNvSpPr>
          <a:spLocks noChangeShapeType="1"/>
        </xdr:cNvSpPr>
      </xdr:nvSpPr>
      <xdr:spPr bwMode="auto">
        <a:xfrm>
          <a:off x="14909800" y="11226800"/>
          <a:ext cx="144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482600</xdr:colOff>
      <xdr:row>59</xdr:row>
      <xdr:rowOff>63500</xdr:rowOff>
    </xdr:from>
    <xdr:to>
      <xdr:col>16</xdr:col>
      <xdr:colOff>584200</xdr:colOff>
      <xdr:row>59</xdr:row>
      <xdr:rowOff>63500</xdr:rowOff>
    </xdr:to>
    <xdr:sp macro="" textlink="">
      <xdr:nvSpPr>
        <xdr:cNvPr id="13374" name="Line 62">
          <a:extLst>
            <a:ext uri="{FF2B5EF4-FFF2-40B4-BE49-F238E27FC236}">
              <a16:creationId xmlns:a16="http://schemas.microsoft.com/office/drawing/2014/main" id="{00000000-0008-0000-0800-00003E340000}"/>
            </a:ext>
          </a:extLst>
        </xdr:cNvPr>
        <xdr:cNvSpPr>
          <a:spLocks noChangeShapeType="1"/>
        </xdr:cNvSpPr>
      </xdr:nvSpPr>
      <xdr:spPr bwMode="auto">
        <a:xfrm>
          <a:off x="14909800" y="11226800"/>
          <a:ext cx="144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482600</xdr:colOff>
      <xdr:row>59</xdr:row>
      <xdr:rowOff>63500</xdr:rowOff>
    </xdr:from>
    <xdr:to>
      <xdr:col>16</xdr:col>
      <xdr:colOff>584200</xdr:colOff>
      <xdr:row>59</xdr:row>
      <xdr:rowOff>63500</xdr:rowOff>
    </xdr:to>
    <xdr:sp macro="" textlink="">
      <xdr:nvSpPr>
        <xdr:cNvPr id="13375" name="Line 63">
          <a:extLst>
            <a:ext uri="{FF2B5EF4-FFF2-40B4-BE49-F238E27FC236}">
              <a16:creationId xmlns:a16="http://schemas.microsoft.com/office/drawing/2014/main" id="{00000000-0008-0000-0800-00003F340000}"/>
            </a:ext>
          </a:extLst>
        </xdr:cNvPr>
        <xdr:cNvSpPr>
          <a:spLocks noChangeShapeType="1"/>
        </xdr:cNvSpPr>
      </xdr:nvSpPr>
      <xdr:spPr bwMode="auto">
        <a:xfrm>
          <a:off x="14909800" y="11226800"/>
          <a:ext cx="144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292100</xdr:colOff>
      <xdr:row>58</xdr:row>
      <xdr:rowOff>101600</xdr:rowOff>
    </xdr:from>
    <xdr:to>
      <xdr:col>17</xdr:col>
      <xdr:colOff>381000</xdr:colOff>
      <xdr:row>58</xdr:row>
      <xdr:rowOff>101600</xdr:rowOff>
    </xdr:to>
    <xdr:sp macro="" textlink="">
      <xdr:nvSpPr>
        <xdr:cNvPr id="13376" name="Line 64">
          <a:extLst>
            <a:ext uri="{FF2B5EF4-FFF2-40B4-BE49-F238E27FC236}">
              <a16:creationId xmlns:a16="http://schemas.microsoft.com/office/drawing/2014/main" id="{00000000-0008-0000-0800-000040340000}"/>
            </a:ext>
          </a:extLst>
        </xdr:cNvPr>
        <xdr:cNvSpPr>
          <a:spLocks noChangeShapeType="1"/>
        </xdr:cNvSpPr>
      </xdr:nvSpPr>
      <xdr:spPr bwMode="auto">
        <a:xfrm>
          <a:off x="15392400" y="11087100"/>
          <a:ext cx="1435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12700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3377" name="Line 65">
          <a:extLst>
            <a:ext uri="{FF2B5EF4-FFF2-40B4-BE49-F238E27FC236}">
              <a16:creationId xmlns:a16="http://schemas.microsoft.com/office/drawing/2014/main" id="{00000000-0008-0000-0800-000041340000}"/>
            </a:ext>
          </a:extLst>
        </xdr:cNvPr>
        <xdr:cNvSpPr>
          <a:spLocks noChangeShapeType="1"/>
        </xdr:cNvSpPr>
      </xdr:nvSpPr>
      <xdr:spPr bwMode="auto">
        <a:xfrm>
          <a:off x="7708900" y="4533900"/>
          <a:ext cx="660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482600</xdr:colOff>
      <xdr:row>23</xdr:row>
      <xdr:rowOff>0</xdr:rowOff>
    </xdr:from>
    <xdr:to>
      <xdr:col>4</xdr:col>
      <xdr:colOff>12700</xdr:colOff>
      <xdr:row>24</xdr:row>
      <xdr:rowOff>88900</xdr:rowOff>
    </xdr:to>
    <xdr:sp macro="" textlink="">
      <xdr:nvSpPr>
        <xdr:cNvPr id="13378" name="Line 66">
          <a:extLst>
            <a:ext uri="{FF2B5EF4-FFF2-40B4-BE49-F238E27FC236}">
              <a16:creationId xmlns:a16="http://schemas.microsoft.com/office/drawing/2014/main" id="{00000000-0008-0000-0800-000042340000}"/>
            </a:ext>
          </a:extLst>
        </xdr:cNvPr>
        <xdr:cNvSpPr>
          <a:spLocks noChangeShapeType="1"/>
        </xdr:cNvSpPr>
      </xdr:nvSpPr>
      <xdr:spPr bwMode="auto">
        <a:xfrm flipH="1">
          <a:off x="7505700" y="4711700"/>
          <a:ext cx="2032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13379" name="Line 67">
          <a:extLst>
            <a:ext uri="{FF2B5EF4-FFF2-40B4-BE49-F238E27FC236}">
              <a16:creationId xmlns:a16="http://schemas.microsoft.com/office/drawing/2014/main" id="{00000000-0008-0000-0800-000043340000}"/>
            </a:ext>
          </a:extLst>
        </xdr:cNvPr>
        <xdr:cNvSpPr>
          <a:spLocks noChangeShapeType="1"/>
        </xdr:cNvSpPr>
      </xdr:nvSpPr>
      <xdr:spPr bwMode="auto">
        <a:xfrm>
          <a:off x="8369300" y="4356100"/>
          <a:ext cx="0" cy="355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317500</xdr:colOff>
      <xdr:row>12</xdr:row>
      <xdr:rowOff>38100</xdr:rowOff>
    </xdr:from>
    <xdr:to>
      <xdr:col>4</xdr:col>
      <xdr:colOff>419100</xdr:colOff>
      <xdr:row>12</xdr:row>
      <xdr:rowOff>127000</xdr:rowOff>
    </xdr:to>
    <xdr:sp macro="" textlink="">
      <xdr:nvSpPr>
        <xdr:cNvPr id="13381" name="Oval 69">
          <a:extLst>
            <a:ext uri="{FF2B5EF4-FFF2-40B4-BE49-F238E27FC236}">
              <a16:creationId xmlns:a16="http://schemas.microsoft.com/office/drawing/2014/main" id="{00000000-0008-0000-0800-000045340000}"/>
            </a:ext>
          </a:extLst>
        </xdr:cNvPr>
        <xdr:cNvSpPr>
          <a:spLocks noChangeArrowheads="1"/>
        </xdr:cNvSpPr>
      </xdr:nvSpPr>
      <xdr:spPr bwMode="auto">
        <a:xfrm>
          <a:off x="8013700" y="2806700"/>
          <a:ext cx="101600" cy="88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660400</xdr:colOff>
      <xdr:row>14</xdr:row>
      <xdr:rowOff>76200</xdr:rowOff>
    </xdr:from>
    <xdr:to>
      <xdr:col>4</xdr:col>
      <xdr:colOff>596900</xdr:colOff>
      <xdr:row>16</xdr:row>
      <xdr:rowOff>76200</xdr:rowOff>
    </xdr:to>
    <xdr:sp macro="" textlink="">
      <xdr:nvSpPr>
        <xdr:cNvPr id="13382" name="AutoShape 70">
          <a:extLst>
            <a:ext uri="{FF2B5EF4-FFF2-40B4-BE49-F238E27FC236}">
              <a16:creationId xmlns:a16="http://schemas.microsoft.com/office/drawing/2014/main" id="{00000000-0008-0000-0800-000046340000}"/>
            </a:ext>
          </a:extLst>
        </xdr:cNvPr>
        <xdr:cNvSpPr>
          <a:spLocks noChangeArrowheads="1"/>
        </xdr:cNvSpPr>
      </xdr:nvSpPr>
      <xdr:spPr bwMode="auto">
        <a:xfrm>
          <a:off x="7683500" y="3200400"/>
          <a:ext cx="609600" cy="3556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</xdr:txBody>
    </xdr:sp>
    <xdr:clientData/>
  </xdr:twoCellAnchor>
  <xdr:twoCellAnchor>
    <xdr:from>
      <xdr:col>0</xdr:col>
      <xdr:colOff>1079500</xdr:colOff>
      <xdr:row>32</xdr:row>
      <xdr:rowOff>25400</xdr:rowOff>
    </xdr:from>
    <xdr:to>
      <xdr:col>0</xdr:col>
      <xdr:colOff>1193800</xdr:colOff>
      <xdr:row>32</xdr:row>
      <xdr:rowOff>114300</xdr:rowOff>
    </xdr:to>
    <xdr:sp macro="" textlink="">
      <xdr:nvSpPr>
        <xdr:cNvPr id="13394" name="AutoShape 82">
          <a:extLst>
            <a:ext uri="{FF2B5EF4-FFF2-40B4-BE49-F238E27FC236}">
              <a16:creationId xmlns:a16="http://schemas.microsoft.com/office/drawing/2014/main" id="{00000000-0008-0000-0800-000052340000}"/>
            </a:ext>
          </a:extLst>
        </xdr:cNvPr>
        <xdr:cNvSpPr>
          <a:spLocks noChangeArrowheads="1"/>
        </xdr:cNvSpPr>
      </xdr:nvSpPr>
      <xdr:spPr bwMode="auto">
        <a:xfrm>
          <a:off x="1079500" y="6375400"/>
          <a:ext cx="114300" cy="88900"/>
        </a:xfrm>
        <a:custGeom>
          <a:avLst/>
          <a:gdLst>
            <a:gd name="G0" fmla="+- 5400 0 0"/>
            <a:gd name="G1" fmla="+- 21600 0 5400"/>
            <a:gd name="G2" fmla="+- 21600 0 5400"/>
            <a:gd name="G3" fmla="*/ G0 2929 10000"/>
            <a:gd name="G4" fmla="+- 21600 0 G3"/>
            <a:gd name="G5" fmla="+- 21600 0 G3"/>
            <a:gd name="T0" fmla="*/ 10800 w 21600"/>
            <a:gd name="T1" fmla="*/ 0 h 21600"/>
            <a:gd name="T2" fmla="*/ 3163 w 21600"/>
            <a:gd name="T3" fmla="*/ 3163 h 21600"/>
            <a:gd name="T4" fmla="*/ 0 w 21600"/>
            <a:gd name="T5" fmla="*/ 10800 h 21600"/>
            <a:gd name="T6" fmla="*/ 3163 w 21600"/>
            <a:gd name="T7" fmla="*/ 18437 h 21600"/>
            <a:gd name="T8" fmla="*/ 10800 w 21600"/>
            <a:gd name="T9" fmla="*/ 21600 h 21600"/>
            <a:gd name="T10" fmla="*/ 18437 w 21600"/>
            <a:gd name="T11" fmla="*/ 18437 h 21600"/>
            <a:gd name="T12" fmla="*/ 21600 w 21600"/>
            <a:gd name="T13" fmla="*/ 10800 h 21600"/>
            <a:gd name="T14" fmla="*/ 18437 w 21600"/>
            <a:gd name="T15" fmla="*/ 3163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647700</xdr:colOff>
      <xdr:row>32</xdr:row>
      <xdr:rowOff>76200</xdr:rowOff>
    </xdr:from>
    <xdr:to>
      <xdr:col>0</xdr:col>
      <xdr:colOff>1651000</xdr:colOff>
      <xdr:row>32</xdr:row>
      <xdr:rowOff>76200</xdr:rowOff>
    </xdr:to>
    <xdr:sp macro="" textlink="">
      <xdr:nvSpPr>
        <xdr:cNvPr id="13400" name="Line 88">
          <a:extLst>
            <a:ext uri="{FF2B5EF4-FFF2-40B4-BE49-F238E27FC236}">
              <a16:creationId xmlns:a16="http://schemas.microsoft.com/office/drawing/2014/main" id="{00000000-0008-0000-0800-000058340000}"/>
            </a:ext>
          </a:extLst>
        </xdr:cNvPr>
        <xdr:cNvSpPr>
          <a:spLocks noChangeShapeType="1"/>
        </xdr:cNvSpPr>
      </xdr:nvSpPr>
      <xdr:spPr bwMode="auto">
        <a:xfrm>
          <a:off x="647700" y="6426200"/>
          <a:ext cx="1003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609600</xdr:colOff>
      <xdr:row>31</xdr:row>
      <xdr:rowOff>63500</xdr:rowOff>
    </xdr:from>
    <xdr:to>
      <xdr:col>0</xdr:col>
      <xdr:colOff>609600</xdr:colOff>
      <xdr:row>33</xdr:row>
      <xdr:rowOff>63500</xdr:rowOff>
    </xdr:to>
    <xdr:sp macro="" textlink="">
      <xdr:nvSpPr>
        <xdr:cNvPr id="13406" name="Line 94">
          <a:extLst>
            <a:ext uri="{FF2B5EF4-FFF2-40B4-BE49-F238E27FC236}">
              <a16:creationId xmlns:a16="http://schemas.microsoft.com/office/drawing/2014/main" id="{00000000-0008-0000-0800-00005E340000}"/>
            </a:ext>
          </a:extLst>
        </xdr:cNvPr>
        <xdr:cNvSpPr>
          <a:spLocks noChangeShapeType="1"/>
        </xdr:cNvSpPr>
      </xdr:nvSpPr>
      <xdr:spPr bwMode="auto">
        <a:xfrm>
          <a:off x="609600" y="6235700"/>
          <a:ext cx="0" cy="355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1651000</xdr:colOff>
      <xdr:row>31</xdr:row>
      <xdr:rowOff>88900</xdr:rowOff>
    </xdr:from>
    <xdr:to>
      <xdr:col>0</xdr:col>
      <xdr:colOff>1651000</xdr:colOff>
      <xdr:row>33</xdr:row>
      <xdr:rowOff>88900</xdr:rowOff>
    </xdr:to>
    <xdr:sp macro="" textlink="">
      <xdr:nvSpPr>
        <xdr:cNvPr id="13407" name="Line 95">
          <a:extLst>
            <a:ext uri="{FF2B5EF4-FFF2-40B4-BE49-F238E27FC236}">
              <a16:creationId xmlns:a16="http://schemas.microsoft.com/office/drawing/2014/main" id="{00000000-0008-0000-0800-00005F340000}"/>
            </a:ext>
          </a:extLst>
        </xdr:cNvPr>
        <xdr:cNvSpPr>
          <a:spLocks noChangeShapeType="1"/>
        </xdr:cNvSpPr>
      </xdr:nvSpPr>
      <xdr:spPr bwMode="auto">
        <a:xfrm>
          <a:off x="1651000" y="6261100"/>
          <a:ext cx="0" cy="355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355600</xdr:colOff>
      <xdr:row>28</xdr:row>
      <xdr:rowOff>76200</xdr:rowOff>
    </xdr:from>
    <xdr:to>
      <xdr:col>0</xdr:col>
      <xdr:colOff>838200</xdr:colOff>
      <xdr:row>31</xdr:row>
      <xdr:rowOff>88900</xdr:rowOff>
    </xdr:to>
    <xdr:sp macro="" textlink="">
      <xdr:nvSpPr>
        <xdr:cNvPr id="13408" name="AutoShape 96">
          <a:extLst>
            <a:ext uri="{FF2B5EF4-FFF2-40B4-BE49-F238E27FC236}">
              <a16:creationId xmlns:a16="http://schemas.microsoft.com/office/drawing/2014/main" id="{00000000-0008-0000-0800-000060340000}"/>
            </a:ext>
          </a:extLst>
        </xdr:cNvPr>
        <xdr:cNvSpPr>
          <a:spLocks noChangeArrowheads="1"/>
        </xdr:cNvSpPr>
      </xdr:nvSpPr>
      <xdr:spPr bwMode="auto">
        <a:xfrm>
          <a:off x="355600" y="5715000"/>
          <a:ext cx="482600" cy="546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</xdr:txBody>
    </xdr:sp>
    <xdr:clientData/>
  </xdr:twoCellAnchor>
  <xdr:twoCellAnchor>
    <xdr:from>
      <xdr:col>0</xdr:col>
      <xdr:colOff>1384300</xdr:colOff>
      <xdr:row>28</xdr:row>
      <xdr:rowOff>76200</xdr:rowOff>
    </xdr:from>
    <xdr:to>
      <xdr:col>0</xdr:col>
      <xdr:colOff>1866900</xdr:colOff>
      <xdr:row>31</xdr:row>
      <xdr:rowOff>88900</xdr:rowOff>
    </xdr:to>
    <xdr:sp macro="" textlink="">
      <xdr:nvSpPr>
        <xdr:cNvPr id="13409" name="AutoShape 97">
          <a:extLst>
            <a:ext uri="{FF2B5EF4-FFF2-40B4-BE49-F238E27FC236}">
              <a16:creationId xmlns:a16="http://schemas.microsoft.com/office/drawing/2014/main" id="{00000000-0008-0000-0800-000061340000}"/>
            </a:ext>
          </a:extLst>
        </xdr:cNvPr>
        <xdr:cNvSpPr>
          <a:spLocks noChangeArrowheads="1"/>
        </xdr:cNvSpPr>
      </xdr:nvSpPr>
      <xdr:spPr bwMode="auto">
        <a:xfrm>
          <a:off x="1384300" y="5715000"/>
          <a:ext cx="482600" cy="546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rPr>
            <a:t>3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</xdr:txBody>
    </xdr:sp>
    <xdr:clientData/>
  </xdr:twoCellAnchor>
  <xdr:twoCellAnchor>
    <xdr:from>
      <xdr:col>0</xdr:col>
      <xdr:colOff>1358900</xdr:colOff>
      <xdr:row>33</xdr:row>
      <xdr:rowOff>88900</xdr:rowOff>
    </xdr:from>
    <xdr:to>
      <xdr:col>0</xdr:col>
      <xdr:colOff>1841500</xdr:colOff>
      <xdr:row>36</xdr:row>
      <xdr:rowOff>101600</xdr:rowOff>
    </xdr:to>
    <xdr:sp macro="" textlink="">
      <xdr:nvSpPr>
        <xdr:cNvPr id="13410" name="AutoShape 98">
          <a:extLst>
            <a:ext uri="{FF2B5EF4-FFF2-40B4-BE49-F238E27FC236}">
              <a16:creationId xmlns:a16="http://schemas.microsoft.com/office/drawing/2014/main" id="{00000000-0008-0000-0800-000062340000}"/>
            </a:ext>
          </a:extLst>
        </xdr:cNvPr>
        <xdr:cNvSpPr>
          <a:spLocks noChangeArrowheads="1"/>
        </xdr:cNvSpPr>
      </xdr:nvSpPr>
      <xdr:spPr bwMode="auto">
        <a:xfrm>
          <a:off x="1358900" y="6616700"/>
          <a:ext cx="482600" cy="546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rPr>
            <a:t>4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</xdr:txBody>
    </xdr:sp>
    <xdr:clientData/>
  </xdr:twoCellAnchor>
  <xdr:twoCellAnchor>
    <xdr:from>
      <xdr:col>0</xdr:col>
      <xdr:colOff>355600</xdr:colOff>
      <xdr:row>33</xdr:row>
      <xdr:rowOff>76200</xdr:rowOff>
    </xdr:from>
    <xdr:to>
      <xdr:col>0</xdr:col>
      <xdr:colOff>838200</xdr:colOff>
      <xdr:row>36</xdr:row>
      <xdr:rowOff>88900</xdr:rowOff>
    </xdr:to>
    <xdr:sp macro="" textlink="">
      <xdr:nvSpPr>
        <xdr:cNvPr id="13411" name="AutoShape 99">
          <a:extLst>
            <a:ext uri="{FF2B5EF4-FFF2-40B4-BE49-F238E27FC236}">
              <a16:creationId xmlns:a16="http://schemas.microsoft.com/office/drawing/2014/main" id="{00000000-0008-0000-0800-000063340000}"/>
            </a:ext>
          </a:extLst>
        </xdr:cNvPr>
        <xdr:cNvSpPr>
          <a:spLocks noChangeArrowheads="1"/>
        </xdr:cNvSpPr>
      </xdr:nvSpPr>
      <xdr:spPr bwMode="auto">
        <a:xfrm>
          <a:off x="355600" y="6604000"/>
          <a:ext cx="482600" cy="546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is-IS" sz="100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rPr>
            <a:t>2</a:t>
          </a:r>
        </a:p>
        <a:p>
          <a:pPr algn="l" rtl="0">
            <a:defRPr sz="1000"/>
          </a:pPr>
          <a:endParaRPr lang="is-I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</xdr:txBody>
    </xdr:sp>
    <xdr:clientData/>
  </xdr:twoCellAnchor>
  <xdr:twoCellAnchor>
    <xdr:from>
      <xdr:col>0</xdr:col>
      <xdr:colOff>571500</xdr:colOff>
      <xdr:row>30</xdr:row>
      <xdr:rowOff>101600</xdr:rowOff>
    </xdr:from>
    <xdr:to>
      <xdr:col>0</xdr:col>
      <xdr:colOff>660400</xdr:colOff>
      <xdr:row>31</xdr:row>
      <xdr:rowOff>12700</xdr:rowOff>
    </xdr:to>
    <xdr:sp macro="" textlink="">
      <xdr:nvSpPr>
        <xdr:cNvPr id="13412" name="Oval 100">
          <a:extLst>
            <a:ext uri="{FF2B5EF4-FFF2-40B4-BE49-F238E27FC236}">
              <a16:creationId xmlns:a16="http://schemas.microsoft.com/office/drawing/2014/main" id="{00000000-0008-0000-0800-000064340000}"/>
            </a:ext>
          </a:extLst>
        </xdr:cNvPr>
        <xdr:cNvSpPr>
          <a:spLocks noChangeArrowheads="1"/>
        </xdr:cNvSpPr>
      </xdr:nvSpPr>
      <xdr:spPr bwMode="auto">
        <a:xfrm>
          <a:off x="571500" y="6096000"/>
          <a:ext cx="88900" cy="88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571500</xdr:colOff>
      <xdr:row>28</xdr:row>
      <xdr:rowOff>139700</xdr:rowOff>
    </xdr:from>
    <xdr:to>
      <xdr:col>0</xdr:col>
      <xdr:colOff>673100</xdr:colOff>
      <xdr:row>29</xdr:row>
      <xdr:rowOff>50800</xdr:rowOff>
    </xdr:to>
    <xdr:sp macro="" textlink="">
      <xdr:nvSpPr>
        <xdr:cNvPr id="13413" name="Oval 101">
          <a:extLst>
            <a:ext uri="{FF2B5EF4-FFF2-40B4-BE49-F238E27FC236}">
              <a16:creationId xmlns:a16="http://schemas.microsoft.com/office/drawing/2014/main" id="{00000000-0008-0000-0800-000065340000}"/>
            </a:ext>
          </a:extLst>
        </xdr:cNvPr>
        <xdr:cNvSpPr>
          <a:spLocks noChangeArrowheads="1"/>
        </xdr:cNvSpPr>
      </xdr:nvSpPr>
      <xdr:spPr bwMode="auto">
        <a:xfrm>
          <a:off x="571500" y="5778500"/>
          <a:ext cx="101600" cy="88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1663700</xdr:colOff>
      <xdr:row>32</xdr:row>
      <xdr:rowOff>152400</xdr:rowOff>
    </xdr:from>
    <xdr:to>
      <xdr:col>2</xdr:col>
      <xdr:colOff>2667000</xdr:colOff>
      <xdr:row>32</xdr:row>
      <xdr:rowOff>152400</xdr:rowOff>
    </xdr:to>
    <xdr:sp macro="" textlink="">
      <xdr:nvSpPr>
        <xdr:cNvPr id="13414" name="Line 102">
          <a:extLst>
            <a:ext uri="{FF2B5EF4-FFF2-40B4-BE49-F238E27FC236}">
              <a16:creationId xmlns:a16="http://schemas.microsoft.com/office/drawing/2014/main" id="{00000000-0008-0000-0800-000066340000}"/>
            </a:ext>
          </a:extLst>
        </xdr:cNvPr>
        <xdr:cNvSpPr>
          <a:spLocks noChangeShapeType="1"/>
        </xdr:cNvSpPr>
      </xdr:nvSpPr>
      <xdr:spPr bwMode="auto">
        <a:xfrm>
          <a:off x="4000500" y="6502400"/>
          <a:ext cx="1003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2159000</xdr:colOff>
      <xdr:row>32</xdr:row>
      <xdr:rowOff>101600</xdr:rowOff>
    </xdr:from>
    <xdr:to>
      <xdr:col>2</xdr:col>
      <xdr:colOff>2286000</xdr:colOff>
      <xdr:row>33</xdr:row>
      <xdr:rowOff>12700</xdr:rowOff>
    </xdr:to>
    <xdr:sp macro="" textlink="">
      <xdr:nvSpPr>
        <xdr:cNvPr id="13415" name="AutoShape 103">
          <a:extLst>
            <a:ext uri="{FF2B5EF4-FFF2-40B4-BE49-F238E27FC236}">
              <a16:creationId xmlns:a16="http://schemas.microsoft.com/office/drawing/2014/main" id="{00000000-0008-0000-0800-000067340000}"/>
            </a:ext>
          </a:extLst>
        </xdr:cNvPr>
        <xdr:cNvSpPr>
          <a:spLocks noChangeArrowheads="1"/>
        </xdr:cNvSpPr>
      </xdr:nvSpPr>
      <xdr:spPr bwMode="auto">
        <a:xfrm>
          <a:off x="4495800" y="6451600"/>
          <a:ext cx="127000" cy="88900"/>
        </a:xfrm>
        <a:custGeom>
          <a:avLst/>
          <a:gdLst>
            <a:gd name="G0" fmla="+- 5400 0 0"/>
            <a:gd name="G1" fmla="+- 21600 0 5400"/>
            <a:gd name="G2" fmla="+- 21600 0 5400"/>
            <a:gd name="G3" fmla="*/ G0 2929 10000"/>
            <a:gd name="G4" fmla="+- 21600 0 G3"/>
            <a:gd name="G5" fmla="+- 21600 0 G3"/>
            <a:gd name="T0" fmla="*/ 10800 w 21600"/>
            <a:gd name="T1" fmla="*/ 0 h 21600"/>
            <a:gd name="T2" fmla="*/ 3163 w 21600"/>
            <a:gd name="T3" fmla="*/ 3163 h 21600"/>
            <a:gd name="T4" fmla="*/ 0 w 21600"/>
            <a:gd name="T5" fmla="*/ 10800 h 21600"/>
            <a:gd name="T6" fmla="*/ 3163 w 21600"/>
            <a:gd name="T7" fmla="*/ 18437 h 21600"/>
            <a:gd name="T8" fmla="*/ 10800 w 21600"/>
            <a:gd name="T9" fmla="*/ 21600 h 21600"/>
            <a:gd name="T10" fmla="*/ 18437 w 21600"/>
            <a:gd name="T11" fmla="*/ 18437 h 21600"/>
            <a:gd name="T12" fmla="*/ 21600 w 21600"/>
            <a:gd name="T13" fmla="*/ 10800 h 21600"/>
            <a:gd name="T14" fmla="*/ 18437 w 21600"/>
            <a:gd name="T15" fmla="*/ 3163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2717800</xdr:colOff>
      <xdr:row>32</xdr:row>
      <xdr:rowOff>0</xdr:rowOff>
    </xdr:from>
    <xdr:to>
      <xdr:col>2</xdr:col>
      <xdr:colOff>2717800</xdr:colOff>
      <xdr:row>34</xdr:row>
      <xdr:rowOff>0</xdr:rowOff>
    </xdr:to>
    <xdr:sp macro="" textlink="">
      <xdr:nvSpPr>
        <xdr:cNvPr id="13416" name="Line 104">
          <a:extLst>
            <a:ext uri="{FF2B5EF4-FFF2-40B4-BE49-F238E27FC236}">
              <a16:creationId xmlns:a16="http://schemas.microsoft.com/office/drawing/2014/main" id="{00000000-0008-0000-0800-000068340000}"/>
            </a:ext>
          </a:extLst>
        </xdr:cNvPr>
        <xdr:cNvSpPr>
          <a:spLocks noChangeShapeType="1"/>
        </xdr:cNvSpPr>
      </xdr:nvSpPr>
      <xdr:spPr bwMode="auto">
        <a:xfrm>
          <a:off x="5054600" y="6350000"/>
          <a:ext cx="0" cy="355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1663700</xdr:colOff>
      <xdr:row>31</xdr:row>
      <xdr:rowOff>165100</xdr:rowOff>
    </xdr:from>
    <xdr:to>
      <xdr:col>2</xdr:col>
      <xdr:colOff>1663700</xdr:colOff>
      <xdr:row>33</xdr:row>
      <xdr:rowOff>165100</xdr:rowOff>
    </xdr:to>
    <xdr:sp macro="" textlink="">
      <xdr:nvSpPr>
        <xdr:cNvPr id="13417" name="Line 105">
          <a:extLst>
            <a:ext uri="{FF2B5EF4-FFF2-40B4-BE49-F238E27FC236}">
              <a16:creationId xmlns:a16="http://schemas.microsoft.com/office/drawing/2014/main" id="{00000000-0008-0000-0800-000069340000}"/>
            </a:ext>
          </a:extLst>
        </xdr:cNvPr>
        <xdr:cNvSpPr>
          <a:spLocks noChangeShapeType="1"/>
        </xdr:cNvSpPr>
      </xdr:nvSpPr>
      <xdr:spPr bwMode="auto">
        <a:xfrm>
          <a:off x="4000500" y="6337300"/>
          <a:ext cx="0" cy="355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1422400</xdr:colOff>
      <xdr:row>29</xdr:row>
      <xdr:rowOff>0</xdr:rowOff>
    </xdr:from>
    <xdr:to>
      <xdr:col>2</xdr:col>
      <xdr:colOff>1905000</xdr:colOff>
      <xdr:row>32</xdr:row>
      <xdr:rowOff>12700</xdr:rowOff>
    </xdr:to>
    <xdr:sp macro="" textlink="">
      <xdr:nvSpPr>
        <xdr:cNvPr id="13418" name="AutoShape 106">
          <a:extLst>
            <a:ext uri="{FF2B5EF4-FFF2-40B4-BE49-F238E27FC236}">
              <a16:creationId xmlns:a16="http://schemas.microsoft.com/office/drawing/2014/main" id="{00000000-0008-0000-0800-00006A340000}"/>
            </a:ext>
          </a:extLst>
        </xdr:cNvPr>
        <xdr:cNvSpPr>
          <a:spLocks noChangeArrowheads="1"/>
        </xdr:cNvSpPr>
      </xdr:nvSpPr>
      <xdr:spPr bwMode="auto">
        <a:xfrm>
          <a:off x="3759200" y="5816600"/>
          <a:ext cx="482600" cy="546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rPr>
            <a:t>3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</xdr:txBody>
    </xdr:sp>
    <xdr:clientData/>
  </xdr:twoCellAnchor>
  <xdr:twoCellAnchor>
    <xdr:from>
      <xdr:col>2</xdr:col>
      <xdr:colOff>2514600</xdr:colOff>
      <xdr:row>28</xdr:row>
      <xdr:rowOff>165100</xdr:rowOff>
    </xdr:from>
    <xdr:to>
      <xdr:col>2</xdr:col>
      <xdr:colOff>2984500</xdr:colOff>
      <xdr:row>32</xdr:row>
      <xdr:rowOff>0</xdr:rowOff>
    </xdr:to>
    <xdr:sp macro="" textlink="">
      <xdr:nvSpPr>
        <xdr:cNvPr id="13419" name="AutoShape 107">
          <a:extLst>
            <a:ext uri="{FF2B5EF4-FFF2-40B4-BE49-F238E27FC236}">
              <a16:creationId xmlns:a16="http://schemas.microsoft.com/office/drawing/2014/main" id="{00000000-0008-0000-0800-00006B340000}"/>
            </a:ext>
          </a:extLst>
        </xdr:cNvPr>
        <xdr:cNvSpPr>
          <a:spLocks noChangeArrowheads="1"/>
        </xdr:cNvSpPr>
      </xdr:nvSpPr>
      <xdr:spPr bwMode="auto">
        <a:xfrm>
          <a:off x="4851400" y="5803900"/>
          <a:ext cx="469900" cy="546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</xdr:txBody>
    </xdr:sp>
    <xdr:clientData/>
  </xdr:twoCellAnchor>
  <xdr:twoCellAnchor>
    <xdr:from>
      <xdr:col>2</xdr:col>
      <xdr:colOff>1384300</xdr:colOff>
      <xdr:row>34</xdr:row>
      <xdr:rowOff>12700</xdr:rowOff>
    </xdr:from>
    <xdr:to>
      <xdr:col>2</xdr:col>
      <xdr:colOff>1866900</xdr:colOff>
      <xdr:row>37</xdr:row>
      <xdr:rowOff>25400</xdr:rowOff>
    </xdr:to>
    <xdr:sp macro="" textlink="">
      <xdr:nvSpPr>
        <xdr:cNvPr id="13420" name="AutoShape 108">
          <a:extLst>
            <a:ext uri="{FF2B5EF4-FFF2-40B4-BE49-F238E27FC236}">
              <a16:creationId xmlns:a16="http://schemas.microsoft.com/office/drawing/2014/main" id="{00000000-0008-0000-0800-00006C340000}"/>
            </a:ext>
          </a:extLst>
        </xdr:cNvPr>
        <xdr:cNvSpPr>
          <a:spLocks noChangeArrowheads="1"/>
        </xdr:cNvSpPr>
      </xdr:nvSpPr>
      <xdr:spPr bwMode="auto">
        <a:xfrm>
          <a:off x="3721100" y="6718300"/>
          <a:ext cx="482600" cy="5461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rPr>
            <a:t>4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</xdr:txBody>
    </xdr:sp>
    <xdr:clientData/>
  </xdr:twoCellAnchor>
  <xdr:twoCellAnchor>
    <xdr:from>
      <xdr:col>2</xdr:col>
      <xdr:colOff>2438400</xdr:colOff>
      <xdr:row>34</xdr:row>
      <xdr:rowOff>25400</xdr:rowOff>
    </xdr:from>
    <xdr:to>
      <xdr:col>2</xdr:col>
      <xdr:colOff>2933700</xdr:colOff>
      <xdr:row>37</xdr:row>
      <xdr:rowOff>50800</xdr:rowOff>
    </xdr:to>
    <xdr:sp macro="" textlink="">
      <xdr:nvSpPr>
        <xdr:cNvPr id="13421" name="AutoShape 109">
          <a:extLst>
            <a:ext uri="{FF2B5EF4-FFF2-40B4-BE49-F238E27FC236}">
              <a16:creationId xmlns:a16="http://schemas.microsoft.com/office/drawing/2014/main" id="{00000000-0008-0000-0800-00006D340000}"/>
            </a:ext>
          </a:extLst>
        </xdr:cNvPr>
        <xdr:cNvSpPr>
          <a:spLocks noChangeArrowheads="1"/>
        </xdr:cNvSpPr>
      </xdr:nvSpPr>
      <xdr:spPr bwMode="auto">
        <a:xfrm>
          <a:off x="4775200" y="6731000"/>
          <a:ext cx="495300" cy="5588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is-IS" sz="100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rPr>
            <a:t>2</a:t>
          </a:r>
        </a:p>
        <a:p>
          <a:pPr algn="l" rtl="0">
            <a:defRPr sz="1000"/>
          </a:pPr>
          <a:endParaRPr lang="is-I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  <a:p>
          <a:pPr algn="l" rtl="0">
            <a:defRPr sz="1000"/>
          </a:pPr>
          <a:endParaRPr lang="is-IS" sz="1000" b="0" i="0" u="none" strike="noStrike" baseline="0">
            <a:solidFill>
              <a:srgbClr val="000000"/>
            </a:solidFill>
            <a:latin typeface="MS Sans Serif"/>
            <a:ea typeface="MS Sans Serif"/>
            <a:cs typeface="MS Sans Serif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10</xdr:row>
      <xdr:rowOff>12700</xdr:rowOff>
    </xdr:from>
    <xdr:to>
      <xdr:col>3</xdr:col>
      <xdr:colOff>457200</xdr:colOff>
      <xdr:row>13</xdr:row>
      <xdr:rowOff>38100</xdr:rowOff>
    </xdr:to>
    <xdr:sp macro="" textlink="">
      <xdr:nvSpPr>
        <xdr:cNvPr id="27649" name="Rectangle 1">
          <a:extLst>
            <a:ext uri="{FF2B5EF4-FFF2-40B4-BE49-F238E27FC236}">
              <a16:creationId xmlns:a16="http://schemas.microsoft.com/office/drawing/2014/main" id="{00000000-0008-0000-0900-0000016C0000}"/>
            </a:ext>
          </a:extLst>
        </xdr:cNvPr>
        <xdr:cNvSpPr>
          <a:spLocks noChangeArrowheads="1"/>
        </xdr:cNvSpPr>
      </xdr:nvSpPr>
      <xdr:spPr bwMode="auto">
        <a:xfrm>
          <a:off x="342900" y="1676400"/>
          <a:ext cx="2590800" cy="1473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342900</xdr:colOff>
      <xdr:row>15</xdr:row>
      <xdr:rowOff>139700</xdr:rowOff>
    </xdr:from>
    <xdr:to>
      <xdr:col>3</xdr:col>
      <xdr:colOff>495300</xdr:colOff>
      <xdr:row>23</xdr:row>
      <xdr:rowOff>114300</xdr:rowOff>
    </xdr:to>
    <xdr:sp macro="" textlink="">
      <xdr:nvSpPr>
        <xdr:cNvPr id="27650" name="Rectangle 2">
          <a:extLst>
            <a:ext uri="{FF2B5EF4-FFF2-40B4-BE49-F238E27FC236}">
              <a16:creationId xmlns:a16="http://schemas.microsoft.com/office/drawing/2014/main" id="{00000000-0008-0000-0900-0000026C0000}"/>
            </a:ext>
          </a:extLst>
        </xdr:cNvPr>
        <xdr:cNvSpPr>
          <a:spLocks noChangeArrowheads="1"/>
        </xdr:cNvSpPr>
      </xdr:nvSpPr>
      <xdr:spPr bwMode="auto">
        <a:xfrm>
          <a:off x="342900" y="3556000"/>
          <a:ext cx="2628900" cy="119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571500</xdr:colOff>
      <xdr:row>10</xdr:row>
      <xdr:rowOff>25400</xdr:rowOff>
    </xdr:from>
    <xdr:to>
      <xdr:col>8</xdr:col>
      <xdr:colOff>660400</xdr:colOff>
      <xdr:row>13</xdr:row>
      <xdr:rowOff>38100</xdr:rowOff>
    </xdr:to>
    <xdr:sp macro="" textlink="">
      <xdr:nvSpPr>
        <xdr:cNvPr id="27651" name="Rectangle 3">
          <a:extLst>
            <a:ext uri="{FF2B5EF4-FFF2-40B4-BE49-F238E27FC236}">
              <a16:creationId xmlns:a16="http://schemas.microsoft.com/office/drawing/2014/main" id="{00000000-0008-0000-0900-0000036C0000}"/>
            </a:ext>
          </a:extLst>
        </xdr:cNvPr>
        <xdr:cNvSpPr>
          <a:spLocks noChangeArrowheads="1"/>
        </xdr:cNvSpPr>
      </xdr:nvSpPr>
      <xdr:spPr bwMode="auto">
        <a:xfrm>
          <a:off x="4673600" y="1689100"/>
          <a:ext cx="2184400" cy="146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609600</xdr:colOff>
      <xdr:row>16</xdr:row>
      <xdr:rowOff>25400</xdr:rowOff>
    </xdr:from>
    <xdr:to>
      <xdr:col>9</xdr:col>
      <xdr:colOff>12700</xdr:colOff>
      <xdr:row>23</xdr:row>
      <xdr:rowOff>101600</xdr:rowOff>
    </xdr:to>
    <xdr:sp macro="" textlink="">
      <xdr:nvSpPr>
        <xdr:cNvPr id="27652" name="Rectangle 4">
          <a:extLst>
            <a:ext uri="{FF2B5EF4-FFF2-40B4-BE49-F238E27FC236}">
              <a16:creationId xmlns:a16="http://schemas.microsoft.com/office/drawing/2014/main" id="{00000000-0008-0000-0900-0000046C0000}"/>
            </a:ext>
          </a:extLst>
        </xdr:cNvPr>
        <xdr:cNvSpPr>
          <a:spLocks noChangeArrowheads="1"/>
        </xdr:cNvSpPr>
      </xdr:nvSpPr>
      <xdr:spPr bwMode="auto">
        <a:xfrm>
          <a:off x="4711700" y="3594100"/>
          <a:ext cx="2171700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12700</xdr:colOff>
      <xdr:row>27</xdr:row>
      <xdr:rowOff>25400</xdr:rowOff>
    </xdr:from>
    <xdr:to>
      <xdr:col>4</xdr:col>
      <xdr:colOff>139700</xdr:colOff>
      <xdr:row>40</xdr:row>
      <xdr:rowOff>12700</xdr:rowOff>
    </xdr:to>
    <xdr:sp macro="" textlink="">
      <xdr:nvSpPr>
        <xdr:cNvPr id="27653" name="Rectangle 5">
          <a:extLst>
            <a:ext uri="{FF2B5EF4-FFF2-40B4-BE49-F238E27FC236}">
              <a16:creationId xmlns:a16="http://schemas.microsoft.com/office/drawing/2014/main" id="{00000000-0008-0000-0900-0000056C0000}"/>
            </a:ext>
          </a:extLst>
        </xdr:cNvPr>
        <xdr:cNvSpPr>
          <a:spLocks noChangeArrowheads="1"/>
        </xdr:cNvSpPr>
      </xdr:nvSpPr>
      <xdr:spPr bwMode="auto">
        <a:xfrm>
          <a:off x="2489200" y="5270500"/>
          <a:ext cx="1079500" cy="196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520700</xdr:colOff>
      <xdr:row>26</xdr:row>
      <xdr:rowOff>139700</xdr:rowOff>
    </xdr:from>
    <xdr:to>
      <xdr:col>2</xdr:col>
      <xdr:colOff>381000</xdr:colOff>
      <xdr:row>39</xdr:row>
      <xdr:rowOff>114300</xdr:rowOff>
    </xdr:to>
    <xdr:sp macro="" textlink="">
      <xdr:nvSpPr>
        <xdr:cNvPr id="27654" name="Rectangle 6">
          <a:extLst>
            <a:ext uri="{FF2B5EF4-FFF2-40B4-BE49-F238E27FC236}">
              <a16:creationId xmlns:a16="http://schemas.microsoft.com/office/drawing/2014/main" id="{00000000-0008-0000-0900-0000066C0000}"/>
            </a:ext>
          </a:extLst>
        </xdr:cNvPr>
        <xdr:cNvSpPr>
          <a:spLocks noChangeArrowheads="1"/>
        </xdr:cNvSpPr>
      </xdr:nvSpPr>
      <xdr:spPr bwMode="auto">
        <a:xfrm>
          <a:off x="520700" y="5232400"/>
          <a:ext cx="1663700" cy="195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12700</xdr:colOff>
      <xdr:row>27</xdr:row>
      <xdr:rowOff>25400</xdr:rowOff>
    </xdr:from>
    <xdr:to>
      <xdr:col>7</xdr:col>
      <xdr:colOff>381000</xdr:colOff>
      <xdr:row>40</xdr:row>
      <xdr:rowOff>25400</xdr:rowOff>
    </xdr:to>
    <xdr:sp macro="" textlink="">
      <xdr:nvSpPr>
        <xdr:cNvPr id="27655" name="Rectangle 7">
          <a:extLst>
            <a:ext uri="{FF2B5EF4-FFF2-40B4-BE49-F238E27FC236}">
              <a16:creationId xmlns:a16="http://schemas.microsoft.com/office/drawing/2014/main" id="{00000000-0008-0000-0900-0000076C0000}"/>
            </a:ext>
          </a:extLst>
        </xdr:cNvPr>
        <xdr:cNvSpPr>
          <a:spLocks noChangeArrowheads="1"/>
        </xdr:cNvSpPr>
      </xdr:nvSpPr>
      <xdr:spPr bwMode="auto">
        <a:xfrm>
          <a:off x="4787900" y="5270500"/>
          <a:ext cx="1117600" cy="1981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635000</xdr:colOff>
      <xdr:row>27</xdr:row>
      <xdr:rowOff>25400</xdr:rowOff>
    </xdr:from>
    <xdr:to>
      <xdr:col>9</xdr:col>
      <xdr:colOff>50800</xdr:colOff>
      <xdr:row>40</xdr:row>
      <xdr:rowOff>12700</xdr:rowOff>
    </xdr:to>
    <xdr:sp macro="" textlink="">
      <xdr:nvSpPr>
        <xdr:cNvPr id="27656" name="Rectangle 8">
          <a:extLst>
            <a:ext uri="{FF2B5EF4-FFF2-40B4-BE49-F238E27FC236}">
              <a16:creationId xmlns:a16="http://schemas.microsoft.com/office/drawing/2014/main" id="{00000000-0008-0000-0900-0000086C0000}"/>
            </a:ext>
          </a:extLst>
        </xdr:cNvPr>
        <xdr:cNvSpPr>
          <a:spLocks noChangeArrowheads="1"/>
        </xdr:cNvSpPr>
      </xdr:nvSpPr>
      <xdr:spPr bwMode="auto">
        <a:xfrm>
          <a:off x="6159500" y="5270500"/>
          <a:ext cx="762000" cy="196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406400</xdr:colOff>
      <xdr:row>29</xdr:row>
      <xdr:rowOff>63500</xdr:rowOff>
    </xdr:from>
    <xdr:to>
      <xdr:col>4</xdr:col>
      <xdr:colOff>609600</xdr:colOff>
      <xdr:row>30</xdr:row>
      <xdr:rowOff>38100</xdr:rowOff>
    </xdr:to>
    <xdr:sp macro="" textlink="">
      <xdr:nvSpPr>
        <xdr:cNvPr id="27699" name="Text Box 51">
          <a:extLst>
            <a:ext uri="{FF2B5EF4-FFF2-40B4-BE49-F238E27FC236}">
              <a16:creationId xmlns:a16="http://schemas.microsoft.com/office/drawing/2014/main" id="{00000000-0008-0000-0900-0000336C0000}"/>
            </a:ext>
          </a:extLst>
        </xdr:cNvPr>
        <xdr:cNvSpPr txBox="1">
          <a:spLocks noChangeArrowheads="1"/>
        </xdr:cNvSpPr>
      </xdr:nvSpPr>
      <xdr:spPr bwMode="auto">
        <a:xfrm>
          <a:off x="3835400" y="56134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5</xdr:col>
      <xdr:colOff>114300</xdr:colOff>
      <xdr:row>32</xdr:row>
      <xdr:rowOff>0</xdr:rowOff>
    </xdr:from>
    <xdr:to>
      <xdr:col>5</xdr:col>
      <xdr:colOff>406400</xdr:colOff>
      <xdr:row>32</xdr:row>
      <xdr:rowOff>114300</xdr:rowOff>
    </xdr:to>
    <xdr:sp macro="" textlink="">
      <xdr:nvSpPr>
        <xdr:cNvPr id="27700" name="Text Box 52">
          <a:extLst>
            <a:ext uri="{FF2B5EF4-FFF2-40B4-BE49-F238E27FC236}">
              <a16:creationId xmlns:a16="http://schemas.microsoft.com/office/drawing/2014/main" id="{00000000-0008-0000-0900-0000346C0000}"/>
            </a:ext>
          </a:extLst>
        </xdr:cNvPr>
        <xdr:cNvSpPr txBox="1">
          <a:spLocks noChangeArrowheads="1"/>
        </xdr:cNvSpPr>
      </xdr:nvSpPr>
      <xdr:spPr bwMode="auto">
        <a:xfrm>
          <a:off x="4216400" y="6007100"/>
          <a:ext cx="2921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4</xdr:col>
      <xdr:colOff>431800</xdr:colOff>
      <xdr:row>25</xdr:row>
      <xdr:rowOff>12700</xdr:rowOff>
    </xdr:from>
    <xdr:to>
      <xdr:col>4</xdr:col>
      <xdr:colOff>635000</xdr:colOff>
      <xdr:row>25</xdr:row>
      <xdr:rowOff>139700</xdr:rowOff>
    </xdr:to>
    <xdr:sp macro="" textlink="">
      <xdr:nvSpPr>
        <xdr:cNvPr id="27701" name="Text Box 53">
          <a:extLst>
            <a:ext uri="{FF2B5EF4-FFF2-40B4-BE49-F238E27FC236}">
              <a16:creationId xmlns:a16="http://schemas.microsoft.com/office/drawing/2014/main" id="{00000000-0008-0000-0900-0000356C0000}"/>
            </a:ext>
          </a:extLst>
        </xdr:cNvPr>
        <xdr:cNvSpPr txBox="1">
          <a:spLocks noChangeArrowheads="1"/>
        </xdr:cNvSpPr>
      </xdr:nvSpPr>
      <xdr:spPr bwMode="auto">
        <a:xfrm>
          <a:off x="3860800" y="49530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431800</xdr:colOff>
      <xdr:row>27</xdr:row>
      <xdr:rowOff>12700</xdr:rowOff>
    </xdr:from>
    <xdr:to>
      <xdr:col>4</xdr:col>
      <xdr:colOff>635000</xdr:colOff>
      <xdr:row>27</xdr:row>
      <xdr:rowOff>139700</xdr:rowOff>
    </xdr:to>
    <xdr:sp macro="" textlink="">
      <xdr:nvSpPr>
        <xdr:cNvPr id="27702" name="Text Box 54">
          <a:extLst>
            <a:ext uri="{FF2B5EF4-FFF2-40B4-BE49-F238E27FC236}">
              <a16:creationId xmlns:a16="http://schemas.microsoft.com/office/drawing/2014/main" id="{00000000-0008-0000-0900-0000366C0000}"/>
            </a:ext>
          </a:extLst>
        </xdr:cNvPr>
        <xdr:cNvSpPr txBox="1">
          <a:spLocks noChangeArrowheads="1"/>
        </xdr:cNvSpPr>
      </xdr:nvSpPr>
      <xdr:spPr bwMode="auto">
        <a:xfrm>
          <a:off x="3860800" y="52578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431800</xdr:colOff>
      <xdr:row>28</xdr:row>
      <xdr:rowOff>25400</xdr:rowOff>
    </xdr:from>
    <xdr:to>
      <xdr:col>4</xdr:col>
      <xdr:colOff>635000</xdr:colOff>
      <xdr:row>29</xdr:row>
      <xdr:rowOff>0</xdr:rowOff>
    </xdr:to>
    <xdr:sp macro="" textlink="">
      <xdr:nvSpPr>
        <xdr:cNvPr id="27703" name="Text Box 55">
          <a:extLst>
            <a:ext uri="{FF2B5EF4-FFF2-40B4-BE49-F238E27FC236}">
              <a16:creationId xmlns:a16="http://schemas.microsoft.com/office/drawing/2014/main" id="{00000000-0008-0000-0900-0000376C0000}"/>
            </a:ext>
          </a:extLst>
        </xdr:cNvPr>
        <xdr:cNvSpPr txBox="1">
          <a:spLocks noChangeArrowheads="1"/>
        </xdr:cNvSpPr>
      </xdr:nvSpPr>
      <xdr:spPr bwMode="auto">
        <a:xfrm>
          <a:off x="3860800" y="54229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431800</xdr:colOff>
      <xdr:row>31</xdr:row>
      <xdr:rowOff>114300</xdr:rowOff>
    </xdr:from>
    <xdr:to>
      <xdr:col>4</xdr:col>
      <xdr:colOff>635000</xdr:colOff>
      <xdr:row>32</xdr:row>
      <xdr:rowOff>88900</xdr:rowOff>
    </xdr:to>
    <xdr:sp macro="" textlink="">
      <xdr:nvSpPr>
        <xdr:cNvPr id="27704" name="Text Box 56">
          <a:extLst>
            <a:ext uri="{FF2B5EF4-FFF2-40B4-BE49-F238E27FC236}">
              <a16:creationId xmlns:a16="http://schemas.microsoft.com/office/drawing/2014/main" id="{00000000-0008-0000-0900-0000386C0000}"/>
            </a:ext>
          </a:extLst>
        </xdr:cNvPr>
        <xdr:cNvSpPr txBox="1">
          <a:spLocks noChangeArrowheads="1"/>
        </xdr:cNvSpPr>
      </xdr:nvSpPr>
      <xdr:spPr bwMode="auto">
        <a:xfrm>
          <a:off x="3860800" y="59690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457200</xdr:colOff>
      <xdr:row>34</xdr:row>
      <xdr:rowOff>101600</xdr:rowOff>
    </xdr:from>
    <xdr:to>
      <xdr:col>4</xdr:col>
      <xdr:colOff>660400</xdr:colOff>
      <xdr:row>35</xdr:row>
      <xdr:rowOff>63500</xdr:rowOff>
    </xdr:to>
    <xdr:sp macro="" textlink="">
      <xdr:nvSpPr>
        <xdr:cNvPr id="27705" name="Text Box 57">
          <a:extLst>
            <a:ext uri="{FF2B5EF4-FFF2-40B4-BE49-F238E27FC236}">
              <a16:creationId xmlns:a16="http://schemas.microsoft.com/office/drawing/2014/main" id="{00000000-0008-0000-0900-0000396C0000}"/>
            </a:ext>
          </a:extLst>
        </xdr:cNvPr>
        <xdr:cNvSpPr txBox="1">
          <a:spLocks noChangeArrowheads="1"/>
        </xdr:cNvSpPr>
      </xdr:nvSpPr>
      <xdr:spPr bwMode="auto">
        <a:xfrm>
          <a:off x="3886200" y="6413500"/>
          <a:ext cx="2032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431800</xdr:colOff>
      <xdr:row>33</xdr:row>
      <xdr:rowOff>25400</xdr:rowOff>
    </xdr:from>
    <xdr:to>
      <xdr:col>4</xdr:col>
      <xdr:colOff>635000</xdr:colOff>
      <xdr:row>34</xdr:row>
      <xdr:rowOff>0</xdr:rowOff>
    </xdr:to>
    <xdr:sp macro="" textlink="">
      <xdr:nvSpPr>
        <xdr:cNvPr id="27706" name="Text Box 58">
          <a:extLst>
            <a:ext uri="{FF2B5EF4-FFF2-40B4-BE49-F238E27FC236}">
              <a16:creationId xmlns:a16="http://schemas.microsoft.com/office/drawing/2014/main" id="{00000000-0008-0000-0900-00003A6C0000}"/>
            </a:ext>
          </a:extLst>
        </xdr:cNvPr>
        <xdr:cNvSpPr txBox="1">
          <a:spLocks noChangeArrowheads="1"/>
        </xdr:cNvSpPr>
      </xdr:nvSpPr>
      <xdr:spPr bwMode="auto">
        <a:xfrm>
          <a:off x="3860800" y="61849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469900</xdr:colOff>
      <xdr:row>35</xdr:row>
      <xdr:rowOff>127000</xdr:rowOff>
    </xdr:from>
    <xdr:to>
      <xdr:col>5</xdr:col>
      <xdr:colOff>0</xdr:colOff>
      <xdr:row>36</xdr:row>
      <xdr:rowOff>114300</xdr:rowOff>
    </xdr:to>
    <xdr:sp macro="" textlink="">
      <xdr:nvSpPr>
        <xdr:cNvPr id="27707" name="Text Box 59">
          <a:extLst>
            <a:ext uri="{FF2B5EF4-FFF2-40B4-BE49-F238E27FC236}">
              <a16:creationId xmlns:a16="http://schemas.microsoft.com/office/drawing/2014/main" id="{00000000-0008-0000-0900-00003B6C0000}"/>
            </a:ext>
          </a:extLst>
        </xdr:cNvPr>
        <xdr:cNvSpPr txBox="1">
          <a:spLocks noChangeArrowheads="1"/>
        </xdr:cNvSpPr>
      </xdr:nvSpPr>
      <xdr:spPr bwMode="auto">
        <a:xfrm>
          <a:off x="3898900" y="6591300"/>
          <a:ext cx="203200" cy="13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431800</xdr:colOff>
      <xdr:row>19</xdr:row>
      <xdr:rowOff>101600</xdr:rowOff>
    </xdr:from>
    <xdr:to>
      <xdr:col>4</xdr:col>
      <xdr:colOff>635000</xdr:colOff>
      <xdr:row>20</xdr:row>
      <xdr:rowOff>63500</xdr:rowOff>
    </xdr:to>
    <xdr:sp macro="" textlink="">
      <xdr:nvSpPr>
        <xdr:cNvPr id="27708" name="Text Box 60">
          <a:extLst>
            <a:ext uri="{FF2B5EF4-FFF2-40B4-BE49-F238E27FC236}">
              <a16:creationId xmlns:a16="http://schemas.microsoft.com/office/drawing/2014/main" id="{00000000-0008-0000-0900-00003C6C0000}"/>
            </a:ext>
          </a:extLst>
        </xdr:cNvPr>
        <xdr:cNvSpPr txBox="1">
          <a:spLocks noChangeArrowheads="1"/>
        </xdr:cNvSpPr>
      </xdr:nvSpPr>
      <xdr:spPr bwMode="auto">
        <a:xfrm>
          <a:off x="3860800" y="4127500"/>
          <a:ext cx="2032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431800</xdr:colOff>
      <xdr:row>18</xdr:row>
      <xdr:rowOff>63500</xdr:rowOff>
    </xdr:from>
    <xdr:to>
      <xdr:col>4</xdr:col>
      <xdr:colOff>635000</xdr:colOff>
      <xdr:row>19</xdr:row>
      <xdr:rowOff>38100</xdr:rowOff>
    </xdr:to>
    <xdr:sp macro="" textlink="">
      <xdr:nvSpPr>
        <xdr:cNvPr id="27709" name="Text Box 61">
          <a:extLst>
            <a:ext uri="{FF2B5EF4-FFF2-40B4-BE49-F238E27FC236}">
              <a16:creationId xmlns:a16="http://schemas.microsoft.com/office/drawing/2014/main" id="{00000000-0008-0000-0900-00003D6C0000}"/>
            </a:ext>
          </a:extLst>
        </xdr:cNvPr>
        <xdr:cNvSpPr txBox="1">
          <a:spLocks noChangeArrowheads="1"/>
        </xdr:cNvSpPr>
      </xdr:nvSpPr>
      <xdr:spPr bwMode="auto">
        <a:xfrm>
          <a:off x="3860800" y="39370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431800</xdr:colOff>
      <xdr:row>21</xdr:row>
      <xdr:rowOff>12700</xdr:rowOff>
    </xdr:from>
    <xdr:to>
      <xdr:col>4</xdr:col>
      <xdr:colOff>635000</xdr:colOff>
      <xdr:row>21</xdr:row>
      <xdr:rowOff>139700</xdr:rowOff>
    </xdr:to>
    <xdr:sp macro="" textlink="">
      <xdr:nvSpPr>
        <xdr:cNvPr id="27710" name="Text Box 62">
          <a:extLst>
            <a:ext uri="{FF2B5EF4-FFF2-40B4-BE49-F238E27FC236}">
              <a16:creationId xmlns:a16="http://schemas.microsoft.com/office/drawing/2014/main" id="{00000000-0008-0000-0900-00003E6C0000}"/>
            </a:ext>
          </a:extLst>
        </xdr:cNvPr>
        <xdr:cNvSpPr txBox="1">
          <a:spLocks noChangeArrowheads="1"/>
        </xdr:cNvSpPr>
      </xdr:nvSpPr>
      <xdr:spPr bwMode="auto">
        <a:xfrm>
          <a:off x="3860800" y="43434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431800</xdr:colOff>
      <xdr:row>22</xdr:row>
      <xdr:rowOff>12700</xdr:rowOff>
    </xdr:from>
    <xdr:to>
      <xdr:col>4</xdr:col>
      <xdr:colOff>635000</xdr:colOff>
      <xdr:row>22</xdr:row>
      <xdr:rowOff>139700</xdr:rowOff>
    </xdr:to>
    <xdr:sp macro="" textlink="">
      <xdr:nvSpPr>
        <xdr:cNvPr id="27711" name="Text Box 63">
          <a:extLst>
            <a:ext uri="{FF2B5EF4-FFF2-40B4-BE49-F238E27FC236}">
              <a16:creationId xmlns:a16="http://schemas.microsoft.com/office/drawing/2014/main" id="{00000000-0008-0000-0900-00003F6C0000}"/>
            </a:ext>
          </a:extLst>
        </xdr:cNvPr>
        <xdr:cNvSpPr txBox="1">
          <a:spLocks noChangeArrowheads="1"/>
        </xdr:cNvSpPr>
      </xdr:nvSpPr>
      <xdr:spPr bwMode="auto">
        <a:xfrm>
          <a:off x="3860800" y="44958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431800</xdr:colOff>
      <xdr:row>23</xdr:row>
      <xdr:rowOff>12700</xdr:rowOff>
    </xdr:from>
    <xdr:to>
      <xdr:col>4</xdr:col>
      <xdr:colOff>635000</xdr:colOff>
      <xdr:row>23</xdr:row>
      <xdr:rowOff>139700</xdr:rowOff>
    </xdr:to>
    <xdr:sp macro="" textlink="">
      <xdr:nvSpPr>
        <xdr:cNvPr id="27712" name="Text Box 64">
          <a:extLst>
            <a:ext uri="{FF2B5EF4-FFF2-40B4-BE49-F238E27FC236}">
              <a16:creationId xmlns:a16="http://schemas.microsoft.com/office/drawing/2014/main" id="{00000000-0008-0000-0900-0000406C0000}"/>
            </a:ext>
          </a:extLst>
        </xdr:cNvPr>
        <xdr:cNvSpPr txBox="1">
          <a:spLocks noChangeArrowheads="1"/>
        </xdr:cNvSpPr>
      </xdr:nvSpPr>
      <xdr:spPr bwMode="auto">
        <a:xfrm>
          <a:off x="3860800" y="46482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431800</xdr:colOff>
      <xdr:row>24</xdr:row>
      <xdr:rowOff>12700</xdr:rowOff>
    </xdr:from>
    <xdr:to>
      <xdr:col>4</xdr:col>
      <xdr:colOff>635000</xdr:colOff>
      <xdr:row>24</xdr:row>
      <xdr:rowOff>139700</xdr:rowOff>
    </xdr:to>
    <xdr:sp macro="" textlink="">
      <xdr:nvSpPr>
        <xdr:cNvPr id="27713" name="Text Box 65">
          <a:extLst>
            <a:ext uri="{FF2B5EF4-FFF2-40B4-BE49-F238E27FC236}">
              <a16:creationId xmlns:a16="http://schemas.microsoft.com/office/drawing/2014/main" id="{00000000-0008-0000-0900-0000416C0000}"/>
            </a:ext>
          </a:extLst>
        </xdr:cNvPr>
        <xdr:cNvSpPr txBox="1">
          <a:spLocks noChangeArrowheads="1"/>
        </xdr:cNvSpPr>
      </xdr:nvSpPr>
      <xdr:spPr bwMode="auto">
        <a:xfrm>
          <a:off x="3860800" y="48006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5</xdr:col>
      <xdr:colOff>127000</xdr:colOff>
      <xdr:row>33</xdr:row>
      <xdr:rowOff>38100</xdr:rowOff>
    </xdr:from>
    <xdr:to>
      <xdr:col>5</xdr:col>
      <xdr:colOff>419100</xdr:colOff>
      <xdr:row>34</xdr:row>
      <xdr:rowOff>12700</xdr:rowOff>
    </xdr:to>
    <xdr:sp macro="" textlink="">
      <xdr:nvSpPr>
        <xdr:cNvPr id="27714" name="Text Box 66">
          <a:extLst>
            <a:ext uri="{FF2B5EF4-FFF2-40B4-BE49-F238E27FC236}">
              <a16:creationId xmlns:a16="http://schemas.microsoft.com/office/drawing/2014/main" id="{00000000-0008-0000-0900-0000426C0000}"/>
            </a:ext>
          </a:extLst>
        </xdr:cNvPr>
        <xdr:cNvSpPr txBox="1">
          <a:spLocks noChangeArrowheads="1"/>
        </xdr:cNvSpPr>
      </xdr:nvSpPr>
      <xdr:spPr bwMode="auto">
        <a:xfrm>
          <a:off x="4229100" y="6197600"/>
          <a:ext cx="2921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127000</xdr:colOff>
      <xdr:row>34</xdr:row>
      <xdr:rowOff>101600</xdr:rowOff>
    </xdr:from>
    <xdr:to>
      <xdr:col>5</xdr:col>
      <xdr:colOff>419100</xdr:colOff>
      <xdr:row>35</xdr:row>
      <xdr:rowOff>63500</xdr:rowOff>
    </xdr:to>
    <xdr:sp macro="" textlink="">
      <xdr:nvSpPr>
        <xdr:cNvPr id="27715" name="Text Box 67">
          <a:extLst>
            <a:ext uri="{FF2B5EF4-FFF2-40B4-BE49-F238E27FC236}">
              <a16:creationId xmlns:a16="http://schemas.microsoft.com/office/drawing/2014/main" id="{00000000-0008-0000-0900-0000436C0000}"/>
            </a:ext>
          </a:extLst>
        </xdr:cNvPr>
        <xdr:cNvSpPr txBox="1">
          <a:spLocks noChangeArrowheads="1"/>
        </xdr:cNvSpPr>
      </xdr:nvSpPr>
      <xdr:spPr bwMode="auto">
        <a:xfrm>
          <a:off x="4229100" y="6413500"/>
          <a:ext cx="2921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114300</xdr:colOff>
      <xdr:row>35</xdr:row>
      <xdr:rowOff>139700</xdr:rowOff>
    </xdr:from>
    <xdr:to>
      <xdr:col>5</xdr:col>
      <xdr:colOff>406400</xdr:colOff>
      <xdr:row>36</xdr:row>
      <xdr:rowOff>114300</xdr:rowOff>
    </xdr:to>
    <xdr:sp macro="" textlink="">
      <xdr:nvSpPr>
        <xdr:cNvPr id="27716" name="Text Box 68">
          <a:extLst>
            <a:ext uri="{FF2B5EF4-FFF2-40B4-BE49-F238E27FC236}">
              <a16:creationId xmlns:a16="http://schemas.microsoft.com/office/drawing/2014/main" id="{00000000-0008-0000-0900-0000446C0000}"/>
            </a:ext>
          </a:extLst>
        </xdr:cNvPr>
        <xdr:cNvSpPr txBox="1">
          <a:spLocks noChangeArrowheads="1"/>
        </xdr:cNvSpPr>
      </xdr:nvSpPr>
      <xdr:spPr bwMode="auto">
        <a:xfrm>
          <a:off x="4216400" y="6604000"/>
          <a:ext cx="2921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114300</xdr:colOff>
      <xdr:row>20</xdr:row>
      <xdr:rowOff>12700</xdr:rowOff>
    </xdr:from>
    <xdr:to>
      <xdr:col>5</xdr:col>
      <xdr:colOff>406400</xdr:colOff>
      <xdr:row>20</xdr:row>
      <xdr:rowOff>127000</xdr:rowOff>
    </xdr:to>
    <xdr:sp macro="" textlink="">
      <xdr:nvSpPr>
        <xdr:cNvPr id="27718" name="Text Box 70">
          <a:extLst>
            <a:ext uri="{FF2B5EF4-FFF2-40B4-BE49-F238E27FC236}">
              <a16:creationId xmlns:a16="http://schemas.microsoft.com/office/drawing/2014/main" id="{00000000-0008-0000-0900-0000466C0000}"/>
            </a:ext>
          </a:extLst>
        </xdr:cNvPr>
        <xdr:cNvSpPr txBox="1">
          <a:spLocks noChangeArrowheads="1"/>
        </xdr:cNvSpPr>
      </xdr:nvSpPr>
      <xdr:spPr bwMode="auto">
        <a:xfrm>
          <a:off x="4216400" y="4191000"/>
          <a:ext cx="2921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114300</xdr:colOff>
      <xdr:row>21</xdr:row>
      <xdr:rowOff>25400</xdr:rowOff>
    </xdr:from>
    <xdr:to>
      <xdr:col>5</xdr:col>
      <xdr:colOff>406400</xdr:colOff>
      <xdr:row>21</xdr:row>
      <xdr:rowOff>139700</xdr:rowOff>
    </xdr:to>
    <xdr:sp macro="" textlink="">
      <xdr:nvSpPr>
        <xdr:cNvPr id="27719" name="Text Box 71">
          <a:extLst>
            <a:ext uri="{FF2B5EF4-FFF2-40B4-BE49-F238E27FC236}">
              <a16:creationId xmlns:a16="http://schemas.microsoft.com/office/drawing/2014/main" id="{00000000-0008-0000-0900-0000476C0000}"/>
            </a:ext>
          </a:extLst>
        </xdr:cNvPr>
        <xdr:cNvSpPr txBox="1">
          <a:spLocks noChangeArrowheads="1"/>
        </xdr:cNvSpPr>
      </xdr:nvSpPr>
      <xdr:spPr bwMode="auto">
        <a:xfrm>
          <a:off x="4216400" y="4356100"/>
          <a:ext cx="2921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114300</xdr:colOff>
      <xdr:row>22</xdr:row>
      <xdr:rowOff>25400</xdr:rowOff>
    </xdr:from>
    <xdr:to>
      <xdr:col>5</xdr:col>
      <xdr:colOff>406400</xdr:colOff>
      <xdr:row>22</xdr:row>
      <xdr:rowOff>139700</xdr:rowOff>
    </xdr:to>
    <xdr:sp macro="" textlink="">
      <xdr:nvSpPr>
        <xdr:cNvPr id="27720" name="Text Box 72">
          <a:extLst>
            <a:ext uri="{FF2B5EF4-FFF2-40B4-BE49-F238E27FC236}">
              <a16:creationId xmlns:a16="http://schemas.microsoft.com/office/drawing/2014/main" id="{00000000-0008-0000-0900-0000486C0000}"/>
            </a:ext>
          </a:extLst>
        </xdr:cNvPr>
        <xdr:cNvSpPr txBox="1">
          <a:spLocks noChangeArrowheads="1"/>
        </xdr:cNvSpPr>
      </xdr:nvSpPr>
      <xdr:spPr bwMode="auto">
        <a:xfrm>
          <a:off x="4216400" y="4508500"/>
          <a:ext cx="2921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114300</xdr:colOff>
      <xdr:row>23</xdr:row>
      <xdr:rowOff>25400</xdr:rowOff>
    </xdr:from>
    <xdr:to>
      <xdr:col>5</xdr:col>
      <xdr:colOff>406400</xdr:colOff>
      <xdr:row>23</xdr:row>
      <xdr:rowOff>139700</xdr:rowOff>
    </xdr:to>
    <xdr:sp macro="" textlink="">
      <xdr:nvSpPr>
        <xdr:cNvPr id="27721" name="Text Box 73">
          <a:extLst>
            <a:ext uri="{FF2B5EF4-FFF2-40B4-BE49-F238E27FC236}">
              <a16:creationId xmlns:a16="http://schemas.microsoft.com/office/drawing/2014/main" id="{00000000-0008-0000-0900-0000496C0000}"/>
            </a:ext>
          </a:extLst>
        </xdr:cNvPr>
        <xdr:cNvSpPr txBox="1">
          <a:spLocks noChangeArrowheads="1"/>
        </xdr:cNvSpPr>
      </xdr:nvSpPr>
      <xdr:spPr bwMode="auto">
        <a:xfrm>
          <a:off x="4216400" y="4660900"/>
          <a:ext cx="2921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114300</xdr:colOff>
      <xdr:row>24</xdr:row>
      <xdr:rowOff>25400</xdr:rowOff>
    </xdr:from>
    <xdr:to>
      <xdr:col>5</xdr:col>
      <xdr:colOff>406400</xdr:colOff>
      <xdr:row>24</xdr:row>
      <xdr:rowOff>139700</xdr:rowOff>
    </xdr:to>
    <xdr:sp macro="" textlink="">
      <xdr:nvSpPr>
        <xdr:cNvPr id="27722" name="Text Box 74">
          <a:extLst>
            <a:ext uri="{FF2B5EF4-FFF2-40B4-BE49-F238E27FC236}">
              <a16:creationId xmlns:a16="http://schemas.microsoft.com/office/drawing/2014/main" id="{00000000-0008-0000-0900-00004A6C0000}"/>
            </a:ext>
          </a:extLst>
        </xdr:cNvPr>
        <xdr:cNvSpPr txBox="1">
          <a:spLocks noChangeArrowheads="1"/>
        </xdr:cNvSpPr>
      </xdr:nvSpPr>
      <xdr:spPr bwMode="auto">
        <a:xfrm>
          <a:off x="4216400" y="4813300"/>
          <a:ext cx="2921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114300</xdr:colOff>
      <xdr:row>25</xdr:row>
      <xdr:rowOff>25400</xdr:rowOff>
    </xdr:from>
    <xdr:to>
      <xdr:col>5</xdr:col>
      <xdr:colOff>406400</xdr:colOff>
      <xdr:row>25</xdr:row>
      <xdr:rowOff>139700</xdr:rowOff>
    </xdr:to>
    <xdr:sp macro="" textlink="">
      <xdr:nvSpPr>
        <xdr:cNvPr id="27723" name="Text Box 75">
          <a:extLst>
            <a:ext uri="{FF2B5EF4-FFF2-40B4-BE49-F238E27FC236}">
              <a16:creationId xmlns:a16="http://schemas.microsoft.com/office/drawing/2014/main" id="{00000000-0008-0000-0900-00004B6C0000}"/>
            </a:ext>
          </a:extLst>
        </xdr:cNvPr>
        <xdr:cNvSpPr txBox="1">
          <a:spLocks noChangeArrowheads="1"/>
        </xdr:cNvSpPr>
      </xdr:nvSpPr>
      <xdr:spPr bwMode="auto">
        <a:xfrm>
          <a:off x="4216400" y="4965700"/>
          <a:ext cx="2921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114300</xdr:colOff>
      <xdr:row>26</xdr:row>
      <xdr:rowOff>25400</xdr:rowOff>
    </xdr:from>
    <xdr:to>
      <xdr:col>5</xdr:col>
      <xdr:colOff>406400</xdr:colOff>
      <xdr:row>26</xdr:row>
      <xdr:rowOff>139700</xdr:rowOff>
    </xdr:to>
    <xdr:sp macro="" textlink="">
      <xdr:nvSpPr>
        <xdr:cNvPr id="27724" name="Text Box 76">
          <a:extLst>
            <a:ext uri="{FF2B5EF4-FFF2-40B4-BE49-F238E27FC236}">
              <a16:creationId xmlns:a16="http://schemas.microsoft.com/office/drawing/2014/main" id="{00000000-0008-0000-0900-00004C6C0000}"/>
            </a:ext>
          </a:extLst>
        </xdr:cNvPr>
        <xdr:cNvSpPr txBox="1">
          <a:spLocks noChangeArrowheads="1"/>
        </xdr:cNvSpPr>
      </xdr:nvSpPr>
      <xdr:spPr bwMode="auto">
        <a:xfrm>
          <a:off x="4216400" y="5118100"/>
          <a:ext cx="2921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114300</xdr:colOff>
      <xdr:row>27</xdr:row>
      <xdr:rowOff>25400</xdr:rowOff>
    </xdr:from>
    <xdr:to>
      <xdr:col>5</xdr:col>
      <xdr:colOff>406400</xdr:colOff>
      <xdr:row>27</xdr:row>
      <xdr:rowOff>139700</xdr:rowOff>
    </xdr:to>
    <xdr:sp macro="" textlink="">
      <xdr:nvSpPr>
        <xdr:cNvPr id="27725" name="Text Box 77">
          <a:extLst>
            <a:ext uri="{FF2B5EF4-FFF2-40B4-BE49-F238E27FC236}">
              <a16:creationId xmlns:a16="http://schemas.microsoft.com/office/drawing/2014/main" id="{00000000-0008-0000-0900-00004D6C0000}"/>
            </a:ext>
          </a:extLst>
        </xdr:cNvPr>
        <xdr:cNvSpPr txBox="1">
          <a:spLocks noChangeArrowheads="1"/>
        </xdr:cNvSpPr>
      </xdr:nvSpPr>
      <xdr:spPr bwMode="auto">
        <a:xfrm>
          <a:off x="4216400" y="5270500"/>
          <a:ext cx="2921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114300</xdr:colOff>
      <xdr:row>28</xdr:row>
      <xdr:rowOff>38100</xdr:rowOff>
    </xdr:from>
    <xdr:to>
      <xdr:col>5</xdr:col>
      <xdr:colOff>406400</xdr:colOff>
      <xdr:row>29</xdr:row>
      <xdr:rowOff>12700</xdr:rowOff>
    </xdr:to>
    <xdr:sp macro="" textlink="">
      <xdr:nvSpPr>
        <xdr:cNvPr id="27726" name="Text Box 78">
          <a:extLst>
            <a:ext uri="{FF2B5EF4-FFF2-40B4-BE49-F238E27FC236}">
              <a16:creationId xmlns:a16="http://schemas.microsoft.com/office/drawing/2014/main" id="{00000000-0008-0000-0900-00004E6C0000}"/>
            </a:ext>
          </a:extLst>
        </xdr:cNvPr>
        <xdr:cNvSpPr txBox="1">
          <a:spLocks noChangeArrowheads="1"/>
        </xdr:cNvSpPr>
      </xdr:nvSpPr>
      <xdr:spPr bwMode="auto">
        <a:xfrm>
          <a:off x="4216400" y="5435600"/>
          <a:ext cx="2921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76200</xdr:colOff>
      <xdr:row>30</xdr:row>
      <xdr:rowOff>114300</xdr:rowOff>
    </xdr:from>
    <xdr:to>
      <xdr:col>5</xdr:col>
      <xdr:colOff>368300</xdr:colOff>
      <xdr:row>31</xdr:row>
      <xdr:rowOff>63500</xdr:rowOff>
    </xdr:to>
    <xdr:sp macro="" textlink="">
      <xdr:nvSpPr>
        <xdr:cNvPr id="27727" name="Text Box 79">
          <a:extLst>
            <a:ext uri="{FF2B5EF4-FFF2-40B4-BE49-F238E27FC236}">
              <a16:creationId xmlns:a16="http://schemas.microsoft.com/office/drawing/2014/main" id="{00000000-0008-0000-0900-00004F6C0000}"/>
            </a:ext>
          </a:extLst>
        </xdr:cNvPr>
        <xdr:cNvSpPr txBox="1">
          <a:spLocks noChangeArrowheads="1"/>
        </xdr:cNvSpPr>
      </xdr:nvSpPr>
      <xdr:spPr bwMode="auto">
        <a:xfrm>
          <a:off x="4178300" y="5816600"/>
          <a:ext cx="292100" cy="101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5</xdr:col>
      <xdr:colOff>88900</xdr:colOff>
      <xdr:row>29</xdr:row>
      <xdr:rowOff>38100</xdr:rowOff>
    </xdr:from>
    <xdr:to>
      <xdr:col>5</xdr:col>
      <xdr:colOff>381000</xdr:colOff>
      <xdr:row>30</xdr:row>
      <xdr:rowOff>12700</xdr:rowOff>
    </xdr:to>
    <xdr:sp macro="" textlink="">
      <xdr:nvSpPr>
        <xdr:cNvPr id="27728" name="Text Box 80">
          <a:extLst>
            <a:ext uri="{FF2B5EF4-FFF2-40B4-BE49-F238E27FC236}">
              <a16:creationId xmlns:a16="http://schemas.microsoft.com/office/drawing/2014/main" id="{00000000-0008-0000-0900-0000506C0000}"/>
            </a:ext>
          </a:extLst>
        </xdr:cNvPr>
        <xdr:cNvSpPr txBox="1">
          <a:spLocks noChangeArrowheads="1"/>
        </xdr:cNvSpPr>
      </xdr:nvSpPr>
      <xdr:spPr bwMode="auto">
        <a:xfrm>
          <a:off x="4191000" y="5588000"/>
          <a:ext cx="2921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</a:t>
          </a:r>
        </a:p>
      </xdr:txBody>
    </xdr:sp>
    <xdr:clientData/>
  </xdr:twoCellAnchor>
  <xdr:twoCellAnchor>
    <xdr:from>
      <xdr:col>4</xdr:col>
      <xdr:colOff>406400</xdr:colOff>
      <xdr:row>30</xdr:row>
      <xdr:rowOff>88900</xdr:rowOff>
    </xdr:from>
    <xdr:to>
      <xdr:col>4</xdr:col>
      <xdr:colOff>609600</xdr:colOff>
      <xdr:row>31</xdr:row>
      <xdr:rowOff>50800</xdr:rowOff>
    </xdr:to>
    <xdr:sp macro="" textlink="">
      <xdr:nvSpPr>
        <xdr:cNvPr id="27729" name="Text Box 81">
          <a:extLst>
            <a:ext uri="{FF2B5EF4-FFF2-40B4-BE49-F238E27FC236}">
              <a16:creationId xmlns:a16="http://schemas.microsoft.com/office/drawing/2014/main" id="{00000000-0008-0000-0900-0000516C0000}"/>
            </a:ext>
          </a:extLst>
        </xdr:cNvPr>
        <xdr:cNvSpPr txBox="1">
          <a:spLocks noChangeArrowheads="1"/>
        </xdr:cNvSpPr>
      </xdr:nvSpPr>
      <xdr:spPr bwMode="auto">
        <a:xfrm>
          <a:off x="3835400" y="5791200"/>
          <a:ext cx="2032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4</xdr:col>
      <xdr:colOff>431800</xdr:colOff>
      <xdr:row>26</xdr:row>
      <xdr:rowOff>12700</xdr:rowOff>
    </xdr:from>
    <xdr:to>
      <xdr:col>4</xdr:col>
      <xdr:colOff>635000</xdr:colOff>
      <xdr:row>26</xdr:row>
      <xdr:rowOff>139700</xdr:rowOff>
    </xdr:to>
    <xdr:sp macro="" textlink="">
      <xdr:nvSpPr>
        <xdr:cNvPr id="27730" name="Text Box 82">
          <a:extLst>
            <a:ext uri="{FF2B5EF4-FFF2-40B4-BE49-F238E27FC236}">
              <a16:creationId xmlns:a16="http://schemas.microsoft.com/office/drawing/2014/main" id="{00000000-0008-0000-0900-0000526C0000}"/>
            </a:ext>
          </a:extLst>
        </xdr:cNvPr>
        <xdr:cNvSpPr txBox="1">
          <a:spLocks noChangeArrowheads="1"/>
        </xdr:cNvSpPr>
      </xdr:nvSpPr>
      <xdr:spPr bwMode="auto">
        <a:xfrm>
          <a:off x="3860800" y="5105400"/>
          <a:ext cx="203200" cy="12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</a:t>
          </a:r>
        </a:p>
      </xdr:txBody>
    </xdr:sp>
    <xdr:clientData/>
  </xdr:twoCellAnchor>
  <xdr:twoCellAnchor>
    <xdr:from>
      <xdr:col>6</xdr:col>
      <xdr:colOff>254000</xdr:colOff>
      <xdr:row>12</xdr:row>
      <xdr:rowOff>520700</xdr:rowOff>
    </xdr:from>
    <xdr:to>
      <xdr:col>7</xdr:col>
      <xdr:colOff>165100</xdr:colOff>
      <xdr:row>12</xdr:row>
      <xdr:rowOff>927100</xdr:rowOff>
    </xdr:to>
    <xdr:sp macro="" textlink="">
      <xdr:nvSpPr>
        <xdr:cNvPr id="27777" name="Text Box 129">
          <a:extLst>
            <a:ext uri="{FF2B5EF4-FFF2-40B4-BE49-F238E27FC236}">
              <a16:creationId xmlns:a16="http://schemas.microsoft.com/office/drawing/2014/main" id="{00000000-0008-0000-0900-0000816C0000}"/>
            </a:ext>
          </a:extLst>
        </xdr:cNvPr>
        <xdr:cNvSpPr txBox="1">
          <a:spLocks noChangeArrowheads="1"/>
        </xdr:cNvSpPr>
      </xdr:nvSpPr>
      <xdr:spPr bwMode="auto">
        <a:xfrm>
          <a:off x="5029200" y="2489200"/>
          <a:ext cx="660400" cy="40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 1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2.45 gpm</a:t>
          </a:r>
        </a:p>
      </xdr:txBody>
    </xdr:sp>
    <xdr:clientData/>
  </xdr:twoCellAnchor>
  <xdr:twoCellAnchor>
    <xdr:from>
      <xdr:col>7</xdr:col>
      <xdr:colOff>342900</xdr:colOff>
      <xdr:row>12</xdr:row>
      <xdr:rowOff>520700</xdr:rowOff>
    </xdr:from>
    <xdr:to>
      <xdr:col>8</xdr:col>
      <xdr:colOff>292100</xdr:colOff>
      <xdr:row>12</xdr:row>
      <xdr:rowOff>939800</xdr:rowOff>
    </xdr:to>
    <xdr:sp macro="" textlink="">
      <xdr:nvSpPr>
        <xdr:cNvPr id="27778" name="Text Box 130">
          <a:extLst>
            <a:ext uri="{FF2B5EF4-FFF2-40B4-BE49-F238E27FC236}">
              <a16:creationId xmlns:a16="http://schemas.microsoft.com/office/drawing/2014/main" id="{00000000-0008-0000-0900-0000826C0000}"/>
            </a:ext>
          </a:extLst>
        </xdr:cNvPr>
        <xdr:cNvSpPr txBox="1">
          <a:spLocks noChangeArrowheads="1"/>
        </xdr:cNvSpPr>
      </xdr:nvSpPr>
      <xdr:spPr bwMode="auto">
        <a:xfrm>
          <a:off x="5867400" y="2489200"/>
          <a:ext cx="62230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 1</a:t>
          </a: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7</xdr:col>
      <xdr:colOff>38100</xdr:colOff>
      <xdr:row>17</xdr:row>
      <xdr:rowOff>139700</xdr:rowOff>
    </xdr:from>
    <xdr:to>
      <xdr:col>7</xdr:col>
      <xdr:colOff>495300</xdr:colOff>
      <xdr:row>19</xdr:row>
      <xdr:rowOff>88900</xdr:rowOff>
    </xdr:to>
    <xdr:sp macro="" textlink="">
      <xdr:nvSpPr>
        <xdr:cNvPr id="27779" name="Text Box 131">
          <a:extLst>
            <a:ext uri="{FF2B5EF4-FFF2-40B4-BE49-F238E27FC236}">
              <a16:creationId xmlns:a16="http://schemas.microsoft.com/office/drawing/2014/main" id="{00000000-0008-0000-0900-0000836C0000}"/>
            </a:ext>
          </a:extLst>
        </xdr:cNvPr>
        <xdr:cNvSpPr txBox="1">
          <a:spLocks noChangeArrowheads="1"/>
        </xdr:cNvSpPr>
      </xdr:nvSpPr>
      <xdr:spPr bwMode="auto">
        <a:xfrm>
          <a:off x="5562600" y="3860800"/>
          <a:ext cx="457200" cy="25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 2</a:t>
          </a:r>
        </a:p>
      </xdr:txBody>
    </xdr:sp>
    <xdr:clientData/>
  </xdr:twoCellAnchor>
  <xdr:twoCellAnchor>
    <xdr:from>
      <xdr:col>6</xdr:col>
      <xdr:colOff>292100</xdr:colOff>
      <xdr:row>29</xdr:row>
      <xdr:rowOff>12700</xdr:rowOff>
    </xdr:from>
    <xdr:to>
      <xdr:col>7</xdr:col>
      <xdr:colOff>190500</xdr:colOff>
      <xdr:row>31</xdr:row>
      <xdr:rowOff>25400</xdr:rowOff>
    </xdr:to>
    <xdr:sp macro="" textlink="">
      <xdr:nvSpPr>
        <xdr:cNvPr id="27780" name="Text Box 132">
          <a:extLst>
            <a:ext uri="{FF2B5EF4-FFF2-40B4-BE49-F238E27FC236}">
              <a16:creationId xmlns:a16="http://schemas.microsoft.com/office/drawing/2014/main" id="{00000000-0008-0000-0900-0000846C0000}"/>
            </a:ext>
          </a:extLst>
        </xdr:cNvPr>
        <xdr:cNvSpPr txBox="1">
          <a:spLocks noChangeArrowheads="1"/>
        </xdr:cNvSpPr>
      </xdr:nvSpPr>
      <xdr:spPr bwMode="auto">
        <a:xfrm>
          <a:off x="5067300" y="5562600"/>
          <a:ext cx="647700" cy="317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 2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1.95 gpm</a:t>
          </a:r>
        </a:p>
      </xdr:txBody>
    </xdr:sp>
    <xdr:clientData/>
  </xdr:twoCellAnchor>
  <xdr:twoCellAnchor>
    <xdr:from>
      <xdr:col>7</xdr:col>
      <xdr:colOff>63500</xdr:colOff>
      <xdr:row>20</xdr:row>
      <xdr:rowOff>25400</xdr:rowOff>
    </xdr:from>
    <xdr:to>
      <xdr:col>7</xdr:col>
      <xdr:colOff>495300</xdr:colOff>
      <xdr:row>21</xdr:row>
      <xdr:rowOff>127000</xdr:rowOff>
    </xdr:to>
    <xdr:sp macro="" textlink="">
      <xdr:nvSpPr>
        <xdr:cNvPr id="27781" name="Text Box 133">
          <a:extLst>
            <a:ext uri="{FF2B5EF4-FFF2-40B4-BE49-F238E27FC236}">
              <a16:creationId xmlns:a16="http://schemas.microsoft.com/office/drawing/2014/main" id="{00000000-0008-0000-0900-0000856C0000}"/>
            </a:ext>
          </a:extLst>
        </xdr:cNvPr>
        <xdr:cNvSpPr txBox="1">
          <a:spLocks noChangeArrowheads="1"/>
        </xdr:cNvSpPr>
      </xdr:nvSpPr>
      <xdr:spPr bwMode="auto">
        <a:xfrm>
          <a:off x="5588000" y="4203700"/>
          <a:ext cx="431800" cy="25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Out 3</a:t>
          </a:r>
        </a:p>
      </xdr:txBody>
    </xdr:sp>
    <xdr:clientData/>
  </xdr:twoCellAnchor>
  <xdr:twoCellAnchor>
    <xdr:from>
      <xdr:col>1</xdr:col>
      <xdr:colOff>215900</xdr:colOff>
      <xdr:row>21</xdr:row>
      <xdr:rowOff>25400</xdr:rowOff>
    </xdr:from>
    <xdr:to>
      <xdr:col>2</xdr:col>
      <xdr:colOff>165100</xdr:colOff>
      <xdr:row>23</xdr:row>
      <xdr:rowOff>12700</xdr:rowOff>
    </xdr:to>
    <xdr:sp macro="" textlink="">
      <xdr:nvSpPr>
        <xdr:cNvPr id="27782" name="Text Box 134">
          <a:extLst>
            <a:ext uri="{FF2B5EF4-FFF2-40B4-BE49-F238E27FC236}">
              <a16:creationId xmlns:a16="http://schemas.microsoft.com/office/drawing/2014/main" id="{00000000-0008-0000-0900-0000866C0000}"/>
            </a:ext>
          </a:extLst>
        </xdr:cNvPr>
        <xdr:cNvSpPr txBox="1">
          <a:spLocks noChangeArrowheads="1"/>
        </xdr:cNvSpPr>
      </xdr:nvSpPr>
      <xdr:spPr bwMode="auto">
        <a:xfrm>
          <a:off x="1346200" y="4356100"/>
          <a:ext cx="622300" cy="29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 3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0.61 gpm</a:t>
          </a:r>
        </a:p>
      </xdr:txBody>
    </xdr:sp>
    <xdr:clientData/>
  </xdr:twoCellAnchor>
  <xdr:twoCellAnchor>
    <xdr:from>
      <xdr:col>6</xdr:col>
      <xdr:colOff>685800</xdr:colOff>
      <xdr:row>9</xdr:row>
      <xdr:rowOff>101600</xdr:rowOff>
    </xdr:from>
    <xdr:to>
      <xdr:col>7</xdr:col>
      <xdr:colOff>635000</xdr:colOff>
      <xdr:row>10</xdr:row>
      <xdr:rowOff>25400</xdr:rowOff>
    </xdr:to>
    <xdr:sp macro="" textlink="">
      <xdr:nvSpPr>
        <xdr:cNvPr id="27784" name="Rectangle 136">
          <a:extLst>
            <a:ext uri="{FF2B5EF4-FFF2-40B4-BE49-F238E27FC236}">
              <a16:creationId xmlns:a16="http://schemas.microsoft.com/office/drawing/2014/main" id="{00000000-0008-0000-0900-0000886C0000}"/>
            </a:ext>
          </a:extLst>
        </xdr:cNvPr>
        <xdr:cNvSpPr>
          <a:spLocks noChangeArrowheads="1"/>
        </xdr:cNvSpPr>
      </xdr:nvSpPr>
      <xdr:spPr bwMode="auto">
        <a:xfrm>
          <a:off x="5461000" y="1612900"/>
          <a:ext cx="698500" cy="76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114300</xdr:colOff>
      <xdr:row>9</xdr:row>
      <xdr:rowOff>76200</xdr:rowOff>
    </xdr:from>
    <xdr:to>
      <xdr:col>2</xdr:col>
      <xdr:colOff>165100</xdr:colOff>
      <xdr:row>10</xdr:row>
      <xdr:rowOff>12700</xdr:rowOff>
    </xdr:to>
    <xdr:sp macro="" textlink="">
      <xdr:nvSpPr>
        <xdr:cNvPr id="27785" name="Rectangle 137">
          <a:extLst>
            <a:ext uri="{FF2B5EF4-FFF2-40B4-BE49-F238E27FC236}">
              <a16:creationId xmlns:a16="http://schemas.microsoft.com/office/drawing/2014/main" id="{00000000-0008-0000-0900-0000896C0000}"/>
            </a:ext>
          </a:extLst>
        </xdr:cNvPr>
        <xdr:cNvSpPr>
          <a:spLocks noChangeArrowheads="1"/>
        </xdr:cNvSpPr>
      </xdr:nvSpPr>
      <xdr:spPr bwMode="auto">
        <a:xfrm>
          <a:off x="1244600" y="1587500"/>
          <a:ext cx="723900" cy="889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12700</xdr:colOff>
      <xdr:row>65</xdr:row>
      <xdr:rowOff>101600</xdr:rowOff>
    </xdr:to>
    <xdr:sp macro="" textlink="">
      <xdr:nvSpPr>
        <xdr:cNvPr id="24578" name="Object 2" hidden="1">
          <a:extLst>
            <a:ext uri="{63B3BB69-23CF-44E3-9099-C40C66FF867C}">
              <a14:compatExt xmlns:a14="http://schemas.microsoft.com/office/drawing/2010/main" spid="_x0000_s24578"/>
            </a:ext>
            <a:ext uri="{FF2B5EF4-FFF2-40B4-BE49-F238E27FC236}">
              <a16:creationId xmlns:a16="http://schemas.microsoft.com/office/drawing/2014/main" id="{00000000-0008-0000-0A00-0000026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12700</xdr:colOff>
      <xdr:row>65</xdr:row>
      <xdr:rowOff>101600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3B08AD8-FE69-C605-E0F6-99AE802EF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09200" cy="10833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showGridLines="0" zoomScale="158" workbookViewId="0">
      <selection activeCell="I5" sqref="I5"/>
    </sheetView>
  </sheetViews>
  <sheetFormatPr baseColWidth="10" defaultColWidth="8.83203125" defaultRowHeight="13"/>
  <cols>
    <col min="10" max="10" width="14" customWidth="1"/>
  </cols>
  <sheetData>
    <row r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28">
      <c r="A5" s="55"/>
      <c r="B5" s="55"/>
      <c r="C5" s="55"/>
      <c r="D5" s="55"/>
      <c r="E5" s="368"/>
      <c r="F5" s="55"/>
      <c r="G5" s="55"/>
      <c r="H5" s="55"/>
      <c r="I5" s="55"/>
      <c r="J5" s="55"/>
      <c r="K5" s="55"/>
      <c r="L5" s="55"/>
      <c r="M5" s="55"/>
    </row>
    <row r="6" spans="1:1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1:1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1:13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</row>
    <row r="18" spans="1:13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3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>
      <c r="A20" s="55"/>
      <c r="B20" s="55"/>
      <c r="C20" s="55"/>
      <c r="D20" s="55"/>
      <c r="E20" s="55"/>
      <c r="F20" s="55"/>
      <c r="G20" s="55"/>
      <c r="H20" s="55"/>
      <c r="I20" s="55"/>
      <c r="J20" s="204"/>
      <c r="K20" s="55"/>
      <c r="L20" s="55"/>
      <c r="M20" s="55"/>
    </row>
    <row r="21" spans="1:13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>
      <c r="A22" s="55"/>
      <c r="B22" s="55"/>
      <c r="C22" s="55"/>
      <c r="D22" s="55"/>
      <c r="E22" s="55"/>
      <c r="F22" s="55"/>
      <c r="G22" s="55"/>
      <c r="H22" s="55"/>
      <c r="I22" s="55"/>
      <c r="J22" s="204" t="s">
        <v>908</v>
      </c>
      <c r="K22" s="204"/>
      <c r="L22" s="204" t="s">
        <v>393</v>
      </c>
      <c r="M22" s="55"/>
    </row>
    <row r="23" spans="1:13">
      <c r="A23" s="55"/>
      <c r="B23" s="55"/>
      <c r="C23" s="55"/>
      <c r="D23" s="55"/>
      <c r="E23" s="55"/>
      <c r="F23" s="55"/>
      <c r="G23" s="55"/>
      <c r="H23" s="55"/>
      <c r="I23" s="55"/>
      <c r="J23" s="346">
        <v>36514</v>
      </c>
      <c r="K23" s="204"/>
      <c r="L23" s="204"/>
      <c r="M23" s="55"/>
    </row>
    <row r="24" spans="1:13" ht="16">
      <c r="A24" s="55"/>
      <c r="B24" s="55"/>
      <c r="C24" s="55"/>
      <c r="D24" s="55"/>
      <c r="E24" s="55"/>
      <c r="F24" s="55"/>
      <c r="G24" s="55"/>
      <c r="H24" s="55"/>
      <c r="I24" s="55"/>
      <c r="J24" s="71"/>
      <c r="K24" s="71"/>
      <c r="L24" s="71"/>
      <c r="M24" s="55"/>
    </row>
    <row r="25" spans="1:13" ht="16">
      <c r="A25" s="55"/>
      <c r="B25" s="55"/>
      <c r="C25" s="55"/>
      <c r="D25" s="55"/>
      <c r="E25" s="55"/>
      <c r="F25" s="55"/>
      <c r="G25" s="55"/>
      <c r="H25" s="55"/>
      <c r="I25" s="55"/>
      <c r="J25" s="347"/>
      <c r="K25" s="71"/>
      <c r="L25" s="71"/>
      <c r="M25" s="55"/>
    </row>
    <row r="26" spans="1:13" ht="1.5" customHeight="1">
      <c r="B26" s="349"/>
      <c r="C26" s="349"/>
      <c r="D26" s="349"/>
      <c r="E26" s="349"/>
      <c r="F26" s="349"/>
      <c r="G26" s="349"/>
      <c r="H26" s="349"/>
      <c r="I26" s="349"/>
      <c r="J26" s="55"/>
      <c r="K26" s="55"/>
      <c r="L26" s="55"/>
      <c r="M26" s="55"/>
    </row>
    <row r="27" spans="1:13" ht="23.25" customHeight="1">
      <c r="A27" s="368" t="s">
        <v>718</v>
      </c>
      <c r="B27" s="349"/>
      <c r="C27" s="349"/>
      <c r="D27" s="349"/>
      <c r="E27" s="349"/>
      <c r="F27" s="349"/>
      <c r="G27" s="349"/>
      <c r="H27" s="349"/>
      <c r="I27" s="349"/>
      <c r="J27" s="55"/>
      <c r="K27" s="55"/>
      <c r="L27" s="55"/>
      <c r="M27" s="55"/>
    </row>
    <row r="28" spans="1:13" ht="12.75" customHeight="1">
      <c r="A28" s="349"/>
      <c r="B28" s="349"/>
      <c r="C28" s="349"/>
      <c r="D28" s="349"/>
      <c r="E28" s="349"/>
      <c r="F28" s="349"/>
      <c r="G28" s="349"/>
      <c r="H28" s="349"/>
      <c r="I28" s="349"/>
      <c r="J28" s="55"/>
      <c r="K28" s="55"/>
      <c r="L28" s="55"/>
      <c r="M28" s="55"/>
    </row>
    <row r="29" spans="1:13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 ht="12.75" customHeight="1">
      <c r="A30" s="55"/>
      <c r="B30" s="55"/>
      <c r="C30" s="55"/>
      <c r="D30" s="55"/>
      <c r="E30" s="55"/>
      <c r="F30" s="55"/>
      <c r="G30" s="55"/>
      <c r="H30" s="55"/>
      <c r="I30" s="55"/>
      <c r="J30" s="348"/>
      <c r="K30" s="55"/>
      <c r="L30" s="55"/>
      <c r="M30" s="55"/>
    </row>
    <row r="31" spans="1:13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348"/>
      <c r="K31" s="55"/>
      <c r="L31" s="55"/>
      <c r="M31" s="55"/>
    </row>
    <row r="32" spans="1:13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47" spans="1:13">
      <c r="B47" t="s">
        <v>932</v>
      </c>
    </row>
    <row r="48" spans="1:13">
      <c r="B48" t="s">
        <v>932</v>
      </c>
    </row>
  </sheetData>
  <pageMargins left="0.75" right="0.75" top="1" bottom="1" header="0.5" footer="0.5"/>
  <pageSetup scale="73" orientation="landscape" horizontalDpi="300" verticalDpi="300"/>
  <headerFooter>
    <oddFooter>&amp;LCover&amp;CHEWLETT PACKARD CONFIDENTIAL&amp;RMoldQualrevD12.20.99.xls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5"/>
  <sheetViews>
    <sheetView showGridLines="0" zoomScale="150" workbookViewId="0">
      <selection activeCell="L37" sqref="L37"/>
    </sheetView>
  </sheetViews>
  <sheetFormatPr baseColWidth="10" defaultColWidth="8.83203125" defaultRowHeight="13"/>
  <cols>
    <col min="1" max="1" width="14.83203125" customWidth="1"/>
    <col min="4" max="4" width="12.5" customWidth="1"/>
    <col min="7" max="7" width="9.83203125" customWidth="1"/>
  </cols>
  <sheetData>
    <row r="1" spans="1:10" ht="14" thickBot="1">
      <c r="A1" s="202" t="s">
        <v>29</v>
      </c>
      <c r="B1" s="581">
        <f>Outline!$B$4</f>
        <v>36579</v>
      </c>
      <c r="C1" s="573"/>
      <c r="D1" s="203" t="s">
        <v>934</v>
      </c>
      <c r="E1" s="572" t="str">
        <f>Outline!$E$4</f>
        <v>Snap Fitment</v>
      </c>
      <c r="F1" s="573"/>
      <c r="G1" s="203" t="s">
        <v>38</v>
      </c>
      <c r="H1" s="572" t="str">
        <f>Outline!$H$4</f>
        <v>TBD</v>
      </c>
      <c r="I1" s="573"/>
      <c r="J1" s="55"/>
    </row>
    <row r="2" spans="1:10" ht="14" thickBot="1">
      <c r="A2" s="202" t="s">
        <v>30</v>
      </c>
      <c r="B2" s="572" t="str">
        <f>Outline!$B$5</f>
        <v>Nypro Oregon</v>
      </c>
      <c r="C2" s="573"/>
      <c r="D2" s="203" t="s">
        <v>34</v>
      </c>
      <c r="E2" s="572" t="str">
        <f>Outline!$E$5</f>
        <v>WLDCT-FIT01</v>
      </c>
      <c r="F2" s="573"/>
      <c r="G2" s="203" t="s">
        <v>39</v>
      </c>
      <c r="H2" s="572" t="str">
        <f>Outline!$H$5</f>
        <v>TBD</v>
      </c>
      <c r="I2" s="573"/>
      <c r="J2" s="55"/>
    </row>
    <row r="3" spans="1:10" ht="14" thickBot="1">
      <c r="A3" s="202" t="s">
        <v>31</v>
      </c>
      <c r="B3" s="572" t="str">
        <f>Outline!$B$6</f>
        <v>Dowlex 2027A  LLDPE</v>
      </c>
      <c r="C3" s="573"/>
      <c r="D3" s="203" t="s">
        <v>35</v>
      </c>
      <c r="E3" s="572" t="str">
        <f>Outline!$E$6</f>
        <v>Rev 7</v>
      </c>
      <c r="F3" s="573"/>
      <c r="G3" s="203" t="s">
        <v>40</v>
      </c>
      <c r="H3" s="572" t="str">
        <f>Outline!$H$6</f>
        <v>TBD</v>
      </c>
      <c r="I3" s="573"/>
      <c r="J3" s="55"/>
    </row>
    <row r="4" spans="1:10" ht="14" thickBot="1">
      <c r="A4" s="202" t="s">
        <v>32</v>
      </c>
      <c r="B4" s="572" t="str">
        <f>Outline!$B$7</f>
        <v>TBD</v>
      </c>
      <c r="C4" s="573"/>
      <c r="D4" s="203" t="s">
        <v>36</v>
      </c>
      <c r="E4" s="572">
        <f>Outline!$E$7</f>
        <v>4</v>
      </c>
      <c r="F4" s="573"/>
      <c r="G4" s="203" t="s">
        <v>41</v>
      </c>
      <c r="H4" s="572" t="str">
        <f>Outline!$H$7</f>
        <v>Gary Freiberg</v>
      </c>
      <c r="I4" s="573"/>
      <c r="J4" s="55"/>
    </row>
    <row r="5" spans="1:10" ht="14" thickBot="1">
      <c r="A5" s="202" t="s">
        <v>33</v>
      </c>
      <c r="B5" s="572" t="str">
        <f>Outline!$B$8</f>
        <v>Nypro Mold</v>
      </c>
      <c r="C5" s="573"/>
      <c r="D5" s="203" t="s">
        <v>37</v>
      </c>
      <c r="E5" s="572" t="str">
        <f>Outline!$E$8</f>
        <v>Glen Duncan</v>
      </c>
      <c r="F5" s="573"/>
      <c r="G5" s="203" t="s">
        <v>806</v>
      </c>
      <c r="H5" s="572" t="str">
        <f>Outline!$H$8</f>
        <v>T-361607</v>
      </c>
      <c r="I5" s="573"/>
      <c r="J5" s="55"/>
    </row>
    <row r="6" spans="1:10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0">
      <c r="A7" s="55"/>
      <c r="B7" s="55"/>
      <c r="C7" s="55"/>
      <c r="D7" s="55"/>
      <c r="E7" s="55"/>
      <c r="F7" s="55"/>
      <c r="G7" s="55"/>
      <c r="H7" s="55"/>
      <c r="I7" s="55"/>
      <c r="J7" s="55"/>
    </row>
    <row r="8" spans="1:10" ht="19">
      <c r="A8" s="55"/>
      <c r="B8" s="55"/>
      <c r="C8" s="55"/>
      <c r="D8" s="157" t="s">
        <v>298</v>
      </c>
      <c r="E8" s="55"/>
      <c r="F8" s="55"/>
      <c r="G8" s="55"/>
      <c r="H8" s="55"/>
      <c r="I8" s="55"/>
      <c r="J8" s="55"/>
    </row>
    <row r="9" spans="1:10">
      <c r="A9" s="55"/>
      <c r="B9" s="55"/>
      <c r="C9" s="55"/>
      <c r="D9" s="55"/>
      <c r="E9" s="55"/>
      <c r="F9" s="55"/>
      <c r="G9" s="55"/>
      <c r="H9" s="55"/>
      <c r="I9" s="55"/>
      <c r="J9" s="55"/>
    </row>
    <row r="10" spans="1:10">
      <c r="A10" s="55"/>
      <c r="B10" s="55" t="s">
        <v>653</v>
      </c>
      <c r="C10" s="55"/>
      <c r="D10" s="55"/>
      <c r="E10" s="55"/>
      <c r="F10" s="55"/>
      <c r="G10" s="55" t="s">
        <v>654</v>
      </c>
      <c r="H10" s="55"/>
      <c r="I10" s="55"/>
      <c r="J10" s="55"/>
    </row>
    <row r="11" spans="1:10">
      <c r="A11" s="55"/>
      <c r="B11" s="55"/>
      <c r="C11" s="55"/>
      <c r="D11" s="55"/>
      <c r="E11" s="55"/>
      <c r="F11" s="55"/>
      <c r="G11" s="55"/>
      <c r="H11" s="55"/>
      <c r="I11" s="55"/>
      <c r="J11" s="55"/>
    </row>
    <row r="12" spans="1:10">
      <c r="A12" s="55"/>
      <c r="B12" s="55"/>
      <c r="C12" s="55"/>
      <c r="D12" s="55"/>
      <c r="E12" s="55"/>
      <c r="F12" s="55"/>
      <c r="G12" s="55"/>
      <c r="H12" s="55"/>
      <c r="I12" s="55"/>
      <c r="J12" s="55"/>
    </row>
    <row r="13" spans="1:10" ht="91">
      <c r="A13" s="219" t="s">
        <v>111</v>
      </c>
      <c r="B13" s="55"/>
      <c r="C13" s="55"/>
      <c r="D13" s="55"/>
      <c r="E13" s="55"/>
      <c r="F13" s="219" t="s">
        <v>111</v>
      </c>
      <c r="G13" s="55"/>
      <c r="H13" s="55"/>
      <c r="I13" s="55"/>
      <c r="J13" s="55"/>
    </row>
    <row r="14" spans="1:10">
      <c r="A14" s="55"/>
      <c r="B14" s="55"/>
      <c r="C14" s="55"/>
      <c r="D14" s="55"/>
      <c r="E14" s="55"/>
      <c r="F14" s="55"/>
      <c r="G14" s="55"/>
      <c r="H14" s="55"/>
      <c r="I14" s="55"/>
      <c r="J14" s="55"/>
    </row>
    <row r="15" spans="1:10">
      <c r="A15" s="55"/>
      <c r="B15" s="55"/>
      <c r="C15" s="55"/>
      <c r="D15" s="55"/>
      <c r="E15" s="55"/>
      <c r="F15" s="55"/>
      <c r="G15" s="55"/>
      <c r="H15" s="55"/>
      <c r="I15" s="55"/>
      <c r="J15" s="55"/>
    </row>
    <row r="16" spans="1:10">
      <c r="A16" s="55"/>
      <c r="B16" s="55" t="s">
        <v>655</v>
      </c>
      <c r="C16" s="55"/>
      <c r="D16" s="55"/>
      <c r="E16" s="55"/>
      <c r="F16" s="55"/>
      <c r="G16" s="55" t="s">
        <v>656</v>
      </c>
      <c r="H16" s="55"/>
      <c r="I16" s="55"/>
      <c r="J16" s="55"/>
    </row>
    <row r="17" spans="1:10">
      <c r="A17" s="55"/>
      <c r="B17" s="55"/>
      <c r="C17" s="55"/>
      <c r="D17" s="55"/>
      <c r="E17" s="55"/>
      <c r="F17" s="55"/>
      <c r="G17" s="55"/>
      <c r="H17" s="55"/>
      <c r="I17" s="55"/>
      <c r="J17" s="55"/>
    </row>
    <row r="18" spans="1:10">
      <c r="A18" s="55"/>
      <c r="B18" s="55"/>
      <c r="C18" s="55"/>
      <c r="D18" s="55"/>
      <c r="E18" s="55"/>
      <c r="F18" s="55"/>
      <c r="G18" s="55"/>
      <c r="H18" s="55"/>
      <c r="I18" s="55"/>
      <c r="J18" s="55"/>
    </row>
    <row r="19" spans="1:10">
      <c r="A19" s="55"/>
      <c r="B19" s="55"/>
      <c r="C19" s="55"/>
      <c r="D19" s="55"/>
      <c r="E19" s="55"/>
      <c r="F19" s="55"/>
      <c r="G19" s="55"/>
      <c r="H19" s="55"/>
      <c r="I19" s="55"/>
      <c r="J19" s="55"/>
    </row>
    <row r="20" spans="1:10">
      <c r="A20" s="55"/>
      <c r="B20" s="55"/>
      <c r="C20" s="55"/>
      <c r="D20" s="55"/>
      <c r="E20" s="55"/>
      <c r="F20" s="55"/>
      <c r="G20" s="55"/>
      <c r="H20" s="55"/>
      <c r="I20" s="55"/>
      <c r="J20" s="55"/>
    </row>
    <row r="21" spans="1:10">
      <c r="A21" s="55"/>
      <c r="B21" s="55"/>
      <c r="C21" s="55"/>
      <c r="D21" s="55"/>
      <c r="E21" s="55"/>
      <c r="F21" s="55"/>
      <c r="G21" s="55"/>
      <c r="H21" s="55"/>
      <c r="I21" s="55"/>
      <c r="J21" s="55"/>
    </row>
    <row r="22" spans="1:10">
      <c r="A22" s="55"/>
      <c r="B22" s="55"/>
      <c r="C22" s="55"/>
      <c r="D22" s="55"/>
      <c r="E22" s="55"/>
      <c r="F22" s="55"/>
      <c r="G22" s="55"/>
      <c r="H22" s="55"/>
      <c r="I22" s="55"/>
      <c r="J22" s="55"/>
    </row>
    <row r="23" spans="1:10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>
      <c r="A24" s="55"/>
      <c r="B24" s="55"/>
      <c r="C24" s="55"/>
      <c r="D24" s="55"/>
      <c r="E24" s="55"/>
      <c r="F24" s="55"/>
      <c r="G24" s="55"/>
      <c r="H24" s="55"/>
      <c r="I24" s="55"/>
      <c r="J24" s="55"/>
    </row>
    <row r="25" spans="1:10">
      <c r="A25" s="55"/>
      <c r="B25" s="55"/>
      <c r="C25" s="55"/>
      <c r="D25" s="55"/>
      <c r="E25" s="55"/>
      <c r="F25" s="55"/>
      <c r="G25" s="55"/>
      <c r="H25" s="55"/>
      <c r="I25" s="55"/>
      <c r="J25" s="55"/>
    </row>
    <row r="26" spans="1:10">
      <c r="A26" s="55"/>
      <c r="B26" s="55" t="s">
        <v>111</v>
      </c>
      <c r="C26" s="55"/>
      <c r="D26" s="55"/>
      <c r="E26" s="55"/>
      <c r="F26" s="55"/>
      <c r="G26" s="55" t="s">
        <v>297</v>
      </c>
      <c r="H26" s="55"/>
      <c r="I26" s="55"/>
      <c r="J26" s="55"/>
    </row>
    <row r="27" spans="1:10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10">
      <c r="A28" s="55"/>
      <c r="B28" s="55"/>
      <c r="C28" s="55"/>
      <c r="D28" s="55"/>
      <c r="E28" s="55"/>
      <c r="F28" s="55"/>
      <c r="G28" s="55"/>
      <c r="H28" s="55"/>
      <c r="I28" s="55"/>
      <c r="J28" s="55"/>
    </row>
    <row r="29" spans="1:10">
      <c r="A29" s="55"/>
      <c r="B29" s="55"/>
      <c r="C29" s="55"/>
      <c r="D29" s="55"/>
      <c r="E29" s="55"/>
      <c r="F29" s="55"/>
      <c r="G29" s="55"/>
      <c r="H29" s="55"/>
      <c r="I29" s="55"/>
      <c r="J29" s="55"/>
    </row>
    <row r="30" spans="1:10">
      <c r="A30" s="55"/>
      <c r="B30" s="55"/>
      <c r="C30" s="55"/>
      <c r="D30" s="55"/>
      <c r="E30" s="55"/>
      <c r="F30" s="55"/>
      <c r="G30" s="55"/>
      <c r="H30" s="55"/>
      <c r="I30" s="55"/>
      <c r="J30" s="55"/>
    </row>
    <row r="31" spans="1:10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0">
      <c r="A32" s="55"/>
      <c r="B32" s="55"/>
      <c r="C32" s="55"/>
      <c r="D32" s="55"/>
      <c r="E32" s="55"/>
      <c r="F32" s="55"/>
      <c r="G32" s="55"/>
      <c r="H32" s="55"/>
      <c r="I32" s="55"/>
      <c r="J32" s="55"/>
    </row>
    <row r="33" spans="1:10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>
      <c r="A34" s="55"/>
      <c r="B34" s="55"/>
      <c r="C34" s="55"/>
      <c r="D34" s="55"/>
      <c r="E34" s="55"/>
      <c r="F34" s="55"/>
      <c r="G34" s="55"/>
      <c r="H34" s="55"/>
      <c r="I34" s="55"/>
      <c r="J34" s="55"/>
    </row>
    <row r="35" spans="1:10">
      <c r="A35" s="55"/>
      <c r="B35" s="55"/>
      <c r="C35" s="55"/>
      <c r="D35" s="55"/>
      <c r="E35" s="55"/>
      <c r="F35" s="55"/>
      <c r="G35" s="55"/>
      <c r="H35" s="55"/>
      <c r="I35" s="55"/>
      <c r="J35" s="55"/>
    </row>
    <row r="36" spans="1:10">
      <c r="A36" s="55"/>
      <c r="B36" s="55"/>
      <c r="C36" s="55"/>
      <c r="D36" s="55"/>
      <c r="E36" s="55"/>
      <c r="F36" s="55"/>
      <c r="G36" s="55"/>
      <c r="H36" s="55"/>
      <c r="I36" s="55"/>
      <c r="J36" s="55"/>
    </row>
    <row r="37" spans="1:10">
      <c r="A37" s="55"/>
      <c r="B37" s="55"/>
      <c r="C37" s="55"/>
      <c r="D37" s="55"/>
      <c r="E37" s="55"/>
      <c r="F37" s="55"/>
      <c r="G37" s="55"/>
      <c r="H37" s="55"/>
      <c r="I37" s="55"/>
      <c r="J37" s="55"/>
    </row>
    <row r="38" spans="1:10">
      <c r="A38" s="55"/>
      <c r="B38" s="55"/>
      <c r="C38" s="55"/>
      <c r="D38" s="55"/>
      <c r="E38" s="55"/>
      <c r="F38" s="55"/>
      <c r="G38" s="55"/>
      <c r="H38" s="55"/>
      <c r="I38" s="55"/>
      <c r="J38" s="55"/>
    </row>
    <row r="39" spans="1:10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0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0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0">
      <c r="A42" s="55"/>
      <c r="B42" s="55" t="s">
        <v>657</v>
      </c>
      <c r="C42" s="55"/>
      <c r="D42" s="55" t="s">
        <v>658</v>
      </c>
      <c r="E42" s="55"/>
      <c r="F42" s="55"/>
      <c r="G42" s="55" t="s">
        <v>657</v>
      </c>
      <c r="H42" s="55"/>
      <c r="I42" s="55" t="s">
        <v>658</v>
      </c>
      <c r="J42" s="55"/>
    </row>
    <row r="43" spans="1:10">
      <c r="A43" s="55"/>
      <c r="B43" s="55"/>
      <c r="C43" s="55"/>
      <c r="D43" s="55"/>
      <c r="E43" s="55"/>
      <c r="F43" s="55"/>
      <c r="G43" s="55"/>
      <c r="H43" s="55"/>
      <c r="I43" s="55"/>
      <c r="J43" s="55"/>
    </row>
    <row r="44" spans="1:10">
      <c r="A44" s="55"/>
      <c r="B44" s="55"/>
      <c r="C44" s="55"/>
      <c r="D44" s="55"/>
      <c r="E44" s="55"/>
      <c r="F44" s="55"/>
      <c r="G44" s="55"/>
      <c r="H44" s="55"/>
      <c r="I44" s="55"/>
      <c r="J44" s="55"/>
    </row>
    <row r="45" spans="1:10">
      <c r="A45" s="55"/>
      <c r="B45" s="55"/>
      <c r="C45" s="55"/>
      <c r="D45" s="55"/>
      <c r="E45" s="55"/>
      <c r="F45" s="55"/>
      <c r="G45" s="55"/>
      <c r="H45" s="55"/>
      <c r="I45" s="55"/>
      <c r="J45" s="55"/>
    </row>
  </sheetData>
  <mergeCells count="15">
    <mergeCell ref="B5:C5"/>
    <mergeCell ref="E5:F5"/>
    <mergeCell ref="H5:I5"/>
    <mergeCell ref="B1:C1"/>
    <mergeCell ref="E1:F1"/>
    <mergeCell ref="H1:I1"/>
    <mergeCell ref="B2:C2"/>
    <mergeCell ref="E2:F2"/>
    <mergeCell ref="H2:I2"/>
    <mergeCell ref="B3:C3"/>
    <mergeCell ref="E3:F3"/>
    <mergeCell ref="H3:I3"/>
    <mergeCell ref="B4:C4"/>
    <mergeCell ref="E4:F4"/>
    <mergeCell ref="H4:I4"/>
  </mergeCells>
  <pageMargins left="0.75" right="0.75" top="1" bottom="1" header="0.5" footer="0.5"/>
  <pageSetup scale="90" orientation="portrait" horizontalDpi="300" verticalDpi="300"/>
  <headerFooter>
    <oddFooter>&amp;LWater Layout&amp;CHEWLETT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"/>
  <sheetViews>
    <sheetView showGridLines="0" zoomScale="125" workbookViewId="0">
      <selection activeCell="R35" sqref="R35"/>
    </sheetView>
  </sheetViews>
  <sheetFormatPr baseColWidth="10" defaultColWidth="8.83203125" defaultRowHeight="13"/>
  <sheetData/>
  <pageMargins left="0.75" right="0.75" top="1" bottom="1" header="0.5" footer="0.5"/>
  <pageSetup scale="62" orientation="portrait" horizontalDpi="300" verticalDpi="300"/>
  <headerFooter>
    <oddFooter>&amp;LFlow Chart Zone 2&amp;CHEWLETT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55"/>
  <sheetViews>
    <sheetView showGridLines="0" zoomScale="125" workbookViewId="0">
      <selection activeCell="O38" sqref="O38"/>
    </sheetView>
  </sheetViews>
  <sheetFormatPr baseColWidth="10" defaultColWidth="8.83203125" defaultRowHeight="13"/>
  <cols>
    <col min="1" max="1" width="12.5" customWidth="1"/>
    <col min="4" max="4" width="12.5" customWidth="1"/>
    <col min="7" max="7" width="14.5" customWidth="1"/>
    <col min="8" max="8" width="9.5" customWidth="1"/>
    <col min="10" max="10" width="10.33203125" customWidth="1"/>
    <col min="11" max="11" width="12.5" customWidth="1"/>
  </cols>
  <sheetData>
    <row r="1" spans="1:25" ht="28">
      <c r="A1" s="55"/>
      <c r="B1" s="55"/>
      <c r="C1" s="220" t="s">
        <v>973</v>
      </c>
      <c r="D1" s="55"/>
      <c r="E1" s="55"/>
      <c r="F1" s="55"/>
      <c r="G1" s="55"/>
      <c r="H1" s="55"/>
      <c r="I1" s="55"/>
      <c r="J1" s="55"/>
      <c r="K1" s="55"/>
      <c r="L1" s="55"/>
    </row>
    <row r="2" spans="1:25">
      <c r="A2" s="55"/>
      <c r="B2" s="55"/>
      <c r="C2" s="55" t="s">
        <v>932</v>
      </c>
      <c r="D2" s="55"/>
      <c r="E2" s="55"/>
      <c r="F2" s="55"/>
      <c r="G2" s="55"/>
      <c r="H2" s="55"/>
      <c r="I2" s="55"/>
      <c r="J2" s="55"/>
      <c r="K2" s="55"/>
      <c r="L2" s="55"/>
    </row>
    <row r="3" spans="1:25" ht="14" thickBo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25" ht="14" thickBot="1">
      <c r="A4" s="202" t="s">
        <v>29</v>
      </c>
      <c r="B4" s="581">
        <f>Outline!$B$4</f>
        <v>36579</v>
      </c>
      <c r="C4" s="573"/>
      <c r="D4" s="203" t="s">
        <v>934</v>
      </c>
      <c r="E4" s="572" t="str">
        <f>Outline!$E$4</f>
        <v>Snap Fitment</v>
      </c>
      <c r="F4" s="573"/>
      <c r="G4" s="203" t="s">
        <v>38</v>
      </c>
      <c r="H4" s="572" t="str">
        <f>Outline!$H$4</f>
        <v>TBD</v>
      </c>
      <c r="I4" s="573"/>
      <c r="J4" s="55"/>
      <c r="K4" s="55"/>
      <c r="L4" s="55"/>
    </row>
    <row r="5" spans="1:25" ht="14" thickBot="1">
      <c r="A5" s="202" t="s">
        <v>30</v>
      </c>
      <c r="B5" s="572" t="str">
        <f>Outline!$B$5</f>
        <v>Nypro Oregon</v>
      </c>
      <c r="C5" s="573"/>
      <c r="D5" s="203" t="s">
        <v>34</v>
      </c>
      <c r="E5" s="572" t="str">
        <f>Outline!$E$5</f>
        <v>WLDCT-FIT01</v>
      </c>
      <c r="F5" s="573"/>
      <c r="G5" s="203" t="s">
        <v>39</v>
      </c>
      <c r="H5" s="572" t="str">
        <f>Outline!$H$5</f>
        <v>TBD</v>
      </c>
      <c r="I5" s="573"/>
      <c r="J5" s="55"/>
      <c r="K5" s="55"/>
      <c r="L5" s="55"/>
    </row>
    <row r="6" spans="1:25" ht="14" thickBot="1">
      <c r="A6" s="202" t="s">
        <v>31</v>
      </c>
      <c r="B6" s="572" t="str">
        <f>Outline!$B$6</f>
        <v>Dowlex 2027A  LLDPE</v>
      </c>
      <c r="C6" s="573"/>
      <c r="D6" s="203" t="s">
        <v>35</v>
      </c>
      <c r="E6" s="572" t="str">
        <f>Outline!$E$6</f>
        <v>Rev 7</v>
      </c>
      <c r="F6" s="573"/>
      <c r="G6" s="203" t="s">
        <v>40</v>
      </c>
      <c r="H6" s="572" t="str">
        <f>Outline!$H$6</f>
        <v>TBD</v>
      </c>
      <c r="I6" s="573"/>
      <c r="J6" s="55"/>
      <c r="K6" s="55"/>
      <c r="L6" s="55"/>
    </row>
    <row r="7" spans="1:25" ht="14" thickBot="1">
      <c r="A7" s="202" t="s">
        <v>32</v>
      </c>
      <c r="B7" s="572" t="str">
        <f>Outline!$B$7</f>
        <v>TBD</v>
      </c>
      <c r="C7" s="573"/>
      <c r="D7" s="203" t="s">
        <v>36</v>
      </c>
      <c r="E7" s="572">
        <f>Outline!$E$7</f>
        <v>4</v>
      </c>
      <c r="F7" s="573"/>
      <c r="G7" s="203" t="s">
        <v>41</v>
      </c>
      <c r="H7" s="572" t="str">
        <f>Outline!$H$7</f>
        <v>Gary Freiberg</v>
      </c>
      <c r="I7" s="573"/>
      <c r="J7" s="55"/>
      <c r="K7" s="55"/>
      <c r="L7" s="55"/>
    </row>
    <row r="8" spans="1:25" ht="14" thickBot="1">
      <c r="A8" s="202" t="s">
        <v>33</v>
      </c>
      <c r="B8" s="572" t="str">
        <f>Outline!$B$8</f>
        <v>Nypro Mold</v>
      </c>
      <c r="C8" s="573"/>
      <c r="D8" s="203" t="s">
        <v>37</v>
      </c>
      <c r="E8" s="572" t="str">
        <f>Outline!$E$8</f>
        <v>Glen Duncan</v>
      </c>
      <c r="F8" s="573"/>
      <c r="G8" s="203" t="s">
        <v>806</v>
      </c>
      <c r="H8" s="572" t="str">
        <f>Outline!$H$8</f>
        <v>T-361607</v>
      </c>
      <c r="I8" s="573"/>
      <c r="J8" s="55"/>
      <c r="K8" s="55"/>
      <c r="L8" s="55"/>
    </row>
    <row r="9" spans="1:25" s="2" customFormat="1">
      <c r="A9" s="465" t="s">
        <v>643</v>
      </c>
      <c r="B9" s="55" t="s">
        <v>609</v>
      </c>
      <c r="C9" s="55"/>
      <c r="D9" s="55"/>
      <c r="E9" s="55"/>
      <c r="F9" s="55"/>
      <c r="G9" s="55"/>
      <c r="H9" s="55"/>
      <c r="I9" s="55"/>
      <c r="J9" s="55"/>
      <c r="K9" s="188"/>
      <c r="L9" s="188"/>
      <c r="N9"/>
      <c r="O9"/>
      <c r="P9"/>
      <c r="Q9"/>
      <c r="R9"/>
      <c r="S9"/>
      <c r="T9"/>
      <c r="U9"/>
      <c r="V9"/>
      <c r="W9"/>
      <c r="X9"/>
      <c r="Y9"/>
    </row>
    <row r="10" spans="1:25" s="2" customFormat="1">
      <c r="A10" s="465" t="s">
        <v>643</v>
      </c>
      <c r="B10" s="55" t="s">
        <v>974</v>
      </c>
      <c r="C10" s="55"/>
      <c r="D10" s="55"/>
      <c r="E10" s="55"/>
      <c r="F10" s="55"/>
      <c r="G10" s="55"/>
      <c r="H10" s="55"/>
      <c r="I10" s="55"/>
      <c r="J10" s="55"/>
      <c r="K10" s="188"/>
      <c r="L10" s="188"/>
      <c r="N10"/>
      <c r="O10"/>
      <c r="P10"/>
      <c r="Q10"/>
      <c r="R10"/>
      <c r="S10"/>
      <c r="T10"/>
      <c r="U10"/>
      <c r="V10"/>
      <c r="W10"/>
      <c r="X10"/>
      <c r="Y10"/>
    </row>
    <row r="11" spans="1:25" s="2" customFormat="1">
      <c r="A11" s="465" t="s">
        <v>643</v>
      </c>
      <c r="B11" s="55" t="s">
        <v>975</v>
      </c>
      <c r="C11" s="55"/>
      <c r="D11" s="55"/>
      <c r="E11" s="55"/>
      <c r="F11" s="55"/>
      <c r="G11" s="55"/>
      <c r="H11" s="221">
        <v>1E-3</v>
      </c>
      <c r="I11" s="55"/>
      <c r="J11" s="55"/>
      <c r="K11" s="188"/>
      <c r="L11" s="188"/>
      <c r="N11"/>
      <c r="O11"/>
      <c r="P11"/>
      <c r="Q11"/>
      <c r="R11"/>
      <c r="S11"/>
      <c r="T11"/>
      <c r="U11"/>
      <c r="V11"/>
      <c r="W11"/>
      <c r="X11"/>
      <c r="Y11"/>
    </row>
    <row r="12" spans="1:25" s="2" customFormat="1">
      <c r="A12" s="465" t="s">
        <v>643</v>
      </c>
      <c r="B12" s="55" t="s">
        <v>976</v>
      </c>
      <c r="C12" s="55"/>
      <c r="D12" s="55"/>
      <c r="E12" s="55"/>
      <c r="F12" s="55"/>
      <c r="G12" s="55"/>
      <c r="H12" s="55"/>
      <c r="I12" s="55"/>
      <c r="J12" s="55"/>
      <c r="K12" s="188"/>
      <c r="L12" s="188"/>
      <c r="N12"/>
      <c r="O12"/>
      <c r="P12"/>
      <c r="Q12"/>
      <c r="R12"/>
      <c r="S12"/>
      <c r="T12"/>
      <c r="U12"/>
      <c r="V12"/>
      <c r="W12"/>
      <c r="X12"/>
      <c r="Y12"/>
    </row>
    <row r="13" spans="1:25" s="2" customFormat="1">
      <c r="A13" s="465" t="s">
        <v>643</v>
      </c>
      <c r="B13" s="55" t="s">
        <v>977</v>
      </c>
      <c r="C13" s="55"/>
      <c r="D13" s="55"/>
      <c r="E13" s="55"/>
      <c r="F13" s="55"/>
      <c r="G13" s="55"/>
      <c r="H13" s="55"/>
      <c r="I13" s="55"/>
      <c r="J13" s="55"/>
      <c r="K13" s="188"/>
      <c r="L13" s="188"/>
      <c r="N13"/>
      <c r="O13"/>
      <c r="P13"/>
      <c r="Q13"/>
      <c r="R13"/>
      <c r="S13"/>
      <c r="T13"/>
      <c r="U13"/>
      <c r="V13"/>
      <c r="W13"/>
      <c r="X13"/>
      <c r="Y13"/>
    </row>
    <row r="14" spans="1:25" s="2" customFormat="1">
      <c r="A14" s="465" t="s">
        <v>643</v>
      </c>
      <c r="B14" s="55" t="s">
        <v>978</v>
      </c>
      <c r="C14" s="55"/>
      <c r="D14" s="55"/>
      <c r="E14" s="55"/>
      <c r="F14" s="55"/>
      <c r="G14" s="55"/>
      <c r="H14" s="55"/>
      <c r="I14" s="55"/>
      <c r="J14" s="221">
        <v>3.99</v>
      </c>
      <c r="K14" s="188"/>
      <c r="L14" s="188"/>
      <c r="N14"/>
      <c r="O14"/>
      <c r="P14"/>
      <c r="Q14"/>
      <c r="R14"/>
      <c r="S14"/>
      <c r="T14"/>
      <c r="U14"/>
      <c r="V14"/>
      <c r="W14"/>
      <c r="X14"/>
      <c r="Y14"/>
    </row>
    <row r="15" spans="1:25" s="2" customFormat="1">
      <c r="A15" s="465" t="s">
        <v>643</v>
      </c>
      <c r="B15" s="55" t="s">
        <v>979</v>
      </c>
      <c r="C15" s="55"/>
      <c r="D15" s="55"/>
      <c r="E15" s="55"/>
      <c r="F15" s="55"/>
      <c r="G15" s="55"/>
      <c r="H15" s="55"/>
      <c r="I15" s="55"/>
      <c r="J15" s="55"/>
      <c r="K15" s="188"/>
      <c r="L15" s="188"/>
      <c r="N15"/>
      <c r="O15"/>
      <c r="P15"/>
      <c r="Q15"/>
      <c r="R15"/>
      <c r="S15"/>
      <c r="T15"/>
      <c r="U15"/>
      <c r="V15"/>
      <c r="W15"/>
      <c r="X15"/>
      <c r="Y15"/>
    </row>
    <row r="16" spans="1:25" s="2" customFormat="1">
      <c r="A16" s="465"/>
      <c r="B16" s="55" t="s">
        <v>980</v>
      </c>
      <c r="C16" s="55"/>
      <c r="D16" s="55"/>
      <c r="E16" s="55"/>
      <c r="F16" s="55"/>
      <c r="G16" s="55"/>
      <c r="H16" s="55"/>
      <c r="I16" s="55"/>
      <c r="J16" s="55"/>
      <c r="K16" s="188"/>
      <c r="L16" s="188"/>
      <c r="N16"/>
      <c r="O16"/>
      <c r="P16"/>
      <c r="Q16"/>
      <c r="R16"/>
      <c r="S16"/>
      <c r="T16"/>
      <c r="U16"/>
      <c r="V16"/>
      <c r="W16"/>
      <c r="X16"/>
      <c r="Y16"/>
    </row>
    <row r="17" spans="1:25" s="2" customFormat="1">
      <c r="A17" s="465" t="s">
        <v>643</v>
      </c>
      <c r="B17" s="55" t="s">
        <v>981</v>
      </c>
      <c r="C17" s="55"/>
      <c r="D17" s="55"/>
      <c r="E17" s="55"/>
      <c r="F17" s="55"/>
      <c r="G17" s="55" t="s">
        <v>982</v>
      </c>
      <c r="H17" s="221">
        <v>1E-3</v>
      </c>
      <c r="I17" s="55" t="s">
        <v>983</v>
      </c>
      <c r="J17" s="221">
        <v>1E-3</v>
      </c>
      <c r="K17" s="188"/>
      <c r="L17" s="188"/>
      <c r="N17"/>
      <c r="O17"/>
      <c r="P17"/>
      <c r="Q17"/>
      <c r="R17"/>
      <c r="S17"/>
      <c r="T17"/>
      <c r="U17"/>
      <c r="V17"/>
      <c r="W17"/>
      <c r="X17"/>
      <c r="Y17"/>
    </row>
    <row r="18" spans="1:25" s="2" customFormat="1">
      <c r="A18" s="465" t="s">
        <v>643</v>
      </c>
      <c r="B18" s="55" t="s">
        <v>984</v>
      </c>
      <c r="C18" s="55"/>
      <c r="D18" s="55"/>
      <c r="E18" s="55"/>
      <c r="F18" s="55"/>
      <c r="G18" s="55"/>
      <c r="H18" s="55"/>
      <c r="I18" s="55"/>
      <c r="J18" s="55"/>
      <c r="K18" s="188"/>
      <c r="L18" s="188"/>
      <c r="N18"/>
      <c r="O18"/>
      <c r="P18"/>
      <c r="Q18"/>
      <c r="R18"/>
      <c r="S18"/>
      <c r="T18"/>
      <c r="U18"/>
      <c r="V18"/>
      <c r="W18"/>
      <c r="X18"/>
      <c r="Y18"/>
    </row>
    <row r="19" spans="1:25" s="2" customFormat="1">
      <c r="A19" s="465" t="s">
        <v>643</v>
      </c>
      <c r="B19" s="55" t="s">
        <v>346</v>
      </c>
      <c r="C19" s="55"/>
      <c r="D19" s="55"/>
      <c r="E19" s="55"/>
      <c r="F19" s="55"/>
      <c r="G19" s="55"/>
      <c r="H19" s="55"/>
      <c r="I19" s="55"/>
      <c r="J19" s="55"/>
      <c r="K19" s="188"/>
      <c r="L19" s="188"/>
      <c r="N19"/>
      <c r="O19"/>
      <c r="P19"/>
      <c r="Q19"/>
      <c r="R19"/>
      <c r="S19"/>
      <c r="T19"/>
      <c r="U19"/>
      <c r="V19"/>
      <c r="W19"/>
      <c r="X19"/>
      <c r="Y19"/>
    </row>
    <row r="20" spans="1:25" s="2" customFormat="1">
      <c r="A20" s="465"/>
      <c r="B20" s="55" t="s">
        <v>985</v>
      </c>
      <c r="C20" s="55"/>
      <c r="D20" s="55"/>
      <c r="E20" s="55"/>
      <c r="F20" s="55"/>
      <c r="G20" s="55"/>
      <c r="H20" s="55"/>
      <c r="I20" s="55"/>
      <c r="J20" s="55"/>
      <c r="K20" s="188"/>
      <c r="L20" s="188"/>
      <c r="N20"/>
      <c r="O20"/>
      <c r="P20"/>
      <c r="Q20"/>
      <c r="R20"/>
      <c r="S20"/>
      <c r="T20"/>
      <c r="U20"/>
      <c r="V20"/>
      <c r="W20"/>
      <c r="X20"/>
      <c r="Y20"/>
    </row>
    <row r="21" spans="1:25" s="2" customFormat="1">
      <c r="A21" s="465"/>
      <c r="B21" s="55" t="s">
        <v>610</v>
      </c>
      <c r="C21" s="55"/>
      <c r="D21" s="55"/>
      <c r="E21" s="55"/>
      <c r="F21" s="55"/>
      <c r="G21" s="55"/>
      <c r="H21" s="55"/>
      <c r="I21" s="55"/>
      <c r="J21" s="55"/>
      <c r="K21" s="188"/>
      <c r="L21" s="188"/>
      <c r="N21"/>
      <c r="O21"/>
      <c r="P21"/>
      <c r="Q21"/>
      <c r="R21"/>
      <c r="S21"/>
      <c r="T21"/>
      <c r="U21"/>
      <c r="V21"/>
      <c r="W21"/>
      <c r="X21"/>
      <c r="Y21"/>
    </row>
    <row r="22" spans="1:25" s="2" customFormat="1">
      <c r="A22" s="465" t="s">
        <v>643</v>
      </c>
      <c r="B22" s="55" t="s">
        <v>986</v>
      </c>
      <c r="C22" s="55"/>
      <c r="D22" s="55"/>
      <c r="E22" s="55"/>
      <c r="F22" s="55"/>
      <c r="G22" s="55"/>
      <c r="H22" s="55"/>
      <c r="I22" s="55"/>
      <c r="J22" s="55"/>
      <c r="K22" s="188"/>
      <c r="L22" s="188"/>
      <c r="N22"/>
      <c r="O22"/>
      <c r="P22"/>
      <c r="Q22"/>
      <c r="R22"/>
      <c r="S22"/>
      <c r="T22"/>
      <c r="U22"/>
      <c r="V22"/>
      <c r="W22"/>
      <c r="X22"/>
      <c r="Y22"/>
    </row>
    <row r="23" spans="1:25" s="2" customFormat="1">
      <c r="A23" s="465" t="s">
        <v>643</v>
      </c>
      <c r="B23" s="55" t="s">
        <v>987</v>
      </c>
      <c r="C23" s="55"/>
      <c r="D23" s="55"/>
      <c r="E23" s="55"/>
      <c r="F23" s="55"/>
      <c r="G23" s="55"/>
      <c r="H23" s="55"/>
      <c r="I23" s="55"/>
      <c r="J23" s="55"/>
      <c r="K23" s="188"/>
      <c r="L23" s="188"/>
      <c r="N23"/>
      <c r="O23"/>
      <c r="P23"/>
      <c r="Q23"/>
      <c r="R23"/>
      <c r="S23"/>
      <c r="T23"/>
      <c r="U23"/>
      <c r="V23"/>
      <c r="W23"/>
      <c r="X23"/>
      <c r="Y23"/>
    </row>
    <row r="24" spans="1:25" s="2" customFormat="1">
      <c r="A24" s="465" t="s">
        <v>643</v>
      </c>
      <c r="B24" s="55" t="s">
        <v>988</v>
      </c>
      <c r="C24" s="55"/>
      <c r="D24" s="55"/>
      <c r="E24" s="55"/>
      <c r="F24" s="55"/>
      <c r="G24" s="55"/>
      <c r="H24" s="55"/>
      <c r="I24" s="55"/>
      <c r="J24" s="55"/>
      <c r="K24" s="188"/>
      <c r="L24" s="188"/>
      <c r="N24"/>
      <c r="O24"/>
      <c r="P24"/>
      <c r="Q24"/>
      <c r="R24"/>
      <c r="S24"/>
      <c r="T24"/>
      <c r="U24"/>
      <c r="V24"/>
      <c r="W24"/>
      <c r="X24"/>
      <c r="Y24"/>
    </row>
    <row r="25" spans="1:25" s="2" customFormat="1">
      <c r="A25" s="465" t="s">
        <v>643</v>
      </c>
      <c r="B25" s="55" t="s">
        <v>989</v>
      </c>
      <c r="C25" s="55"/>
      <c r="D25" s="55"/>
      <c r="E25" s="55"/>
      <c r="F25" s="55"/>
      <c r="G25" s="55"/>
      <c r="H25" s="55"/>
      <c r="I25" s="55"/>
      <c r="J25" s="55"/>
      <c r="K25" s="188"/>
      <c r="L25" s="188"/>
      <c r="N25"/>
      <c r="O25"/>
      <c r="P25"/>
      <c r="Q25"/>
      <c r="R25"/>
      <c r="S25"/>
      <c r="T25"/>
      <c r="U25"/>
      <c r="V25"/>
      <c r="W25"/>
      <c r="X25"/>
      <c r="Y25"/>
    </row>
    <row r="26" spans="1:25" s="2" customFormat="1">
      <c r="A26" s="465" t="s">
        <v>643</v>
      </c>
      <c r="B26" s="55" t="s">
        <v>0</v>
      </c>
      <c r="C26" s="55"/>
      <c r="D26" s="55"/>
      <c r="E26" s="55"/>
      <c r="F26" s="55"/>
      <c r="G26" s="55"/>
      <c r="H26" s="55"/>
      <c r="I26" s="55"/>
      <c r="J26" s="55"/>
      <c r="K26" s="188"/>
      <c r="L26" s="188"/>
      <c r="N26"/>
      <c r="O26"/>
      <c r="P26"/>
      <c r="Q26"/>
      <c r="R26"/>
      <c r="S26"/>
      <c r="T26"/>
      <c r="U26"/>
      <c r="V26"/>
      <c r="W26"/>
      <c r="X26"/>
      <c r="Y26"/>
    </row>
    <row r="27" spans="1:25" s="2" customFormat="1">
      <c r="A27" s="465"/>
      <c r="B27" s="55" t="s">
        <v>1</v>
      </c>
      <c r="C27" s="55"/>
      <c r="D27" s="55"/>
      <c r="E27" s="55"/>
      <c r="F27" s="55"/>
      <c r="G27" s="55"/>
      <c r="H27" s="55"/>
      <c r="I27" s="55"/>
      <c r="J27" s="55"/>
      <c r="K27" s="188"/>
      <c r="L27" s="188"/>
      <c r="N27"/>
      <c r="O27"/>
      <c r="P27"/>
      <c r="Q27"/>
      <c r="R27"/>
      <c r="S27"/>
      <c r="T27"/>
      <c r="U27"/>
      <c r="V27"/>
      <c r="W27"/>
      <c r="X27"/>
      <c r="Y27"/>
    </row>
    <row r="28" spans="1:25" s="2" customFormat="1">
      <c r="A28" s="465" t="s">
        <v>643</v>
      </c>
      <c r="B28" s="55" t="s">
        <v>2</v>
      </c>
      <c r="C28" s="55"/>
      <c r="D28" s="55"/>
      <c r="E28" s="55"/>
      <c r="F28" s="55"/>
      <c r="G28" s="55"/>
      <c r="H28" s="55"/>
      <c r="I28" s="55"/>
      <c r="J28" s="55"/>
      <c r="K28" s="188"/>
      <c r="L28" s="188"/>
      <c r="N28"/>
      <c r="O28"/>
      <c r="P28"/>
      <c r="Q28"/>
      <c r="R28"/>
      <c r="S28"/>
      <c r="T28"/>
      <c r="U28"/>
      <c r="V28"/>
      <c r="W28"/>
      <c r="X28"/>
      <c r="Y28"/>
    </row>
    <row r="29" spans="1:25" s="2" customFormat="1" ht="14" thickBot="1">
      <c r="A29" s="465" t="s">
        <v>643</v>
      </c>
      <c r="B29" s="55" t="s">
        <v>926</v>
      </c>
      <c r="C29" s="55"/>
      <c r="D29" s="55"/>
      <c r="E29" s="55"/>
      <c r="F29" s="466" t="s">
        <v>644</v>
      </c>
      <c r="G29" s="465"/>
      <c r="H29" s="465"/>
      <c r="I29" s="55"/>
      <c r="J29" s="55"/>
      <c r="K29" s="188"/>
      <c r="L29" s="188"/>
      <c r="N29"/>
      <c r="O29"/>
      <c r="P29"/>
      <c r="Q29"/>
      <c r="R29"/>
      <c r="S29"/>
      <c r="T29"/>
      <c r="U29"/>
      <c r="V29"/>
      <c r="W29"/>
      <c r="X29"/>
      <c r="Y29"/>
    </row>
    <row r="30" spans="1:25" s="2" customFormat="1" ht="15" thickTop="1" thickBot="1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188"/>
      <c r="N30"/>
      <c r="O30"/>
      <c r="P30"/>
      <c r="Q30"/>
      <c r="R30"/>
      <c r="S30"/>
      <c r="T30"/>
      <c r="U30"/>
      <c r="V30"/>
      <c r="W30"/>
      <c r="X30"/>
      <c r="Y30"/>
    </row>
    <row r="31" spans="1:25" s="2" customFormat="1" ht="14" thickTop="1">
      <c r="A31" s="188" t="s">
        <v>229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N31"/>
      <c r="O31"/>
      <c r="P31"/>
      <c r="Q31"/>
      <c r="R31"/>
      <c r="S31"/>
      <c r="T31"/>
      <c r="U31"/>
      <c r="V31"/>
      <c r="W31"/>
      <c r="X31"/>
      <c r="Y31"/>
    </row>
    <row r="32" spans="1:25" s="2" customFormat="1">
      <c r="A32" s="188" t="s">
        <v>3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N32"/>
      <c r="O32"/>
      <c r="P32"/>
      <c r="Q32"/>
      <c r="R32"/>
      <c r="S32"/>
      <c r="T32"/>
      <c r="U32"/>
      <c r="V32"/>
      <c r="W32"/>
      <c r="X32"/>
      <c r="Y32"/>
    </row>
    <row r="33" spans="1:25" s="2" customFormat="1">
      <c r="A33" s="223" t="s">
        <v>4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N33"/>
      <c r="O33"/>
      <c r="P33"/>
      <c r="Q33"/>
      <c r="R33"/>
      <c r="S33"/>
      <c r="T33"/>
      <c r="U33"/>
      <c r="V33"/>
      <c r="W33"/>
      <c r="X33"/>
      <c r="Y33"/>
    </row>
    <row r="34" spans="1:25" s="2" customFormat="1">
      <c r="A34" s="188" t="s">
        <v>602</v>
      </c>
      <c r="B34" s="188"/>
      <c r="C34" s="188"/>
      <c r="D34" s="188"/>
      <c r="E34" s="469" t="s">
        <v>932</v>
      </c>
      <c r="F34" s="188" t="s">
        <v>5</v>
      </c>
      <c r="G34" s="162" t="str">
        <f>Outline!E4</f>
        <v>Snap Fitment</v>
      </c>
      <c r="H34" s="188"/>
      <c r="I34" s="228" t="s">
        <v>603</v>
      </c>
      <c r="J34" s="162">
        <f>'mold info'!C23</f>
        <v>250</v>
      </c>
      <c r="K34" s="188" t="s">
        <v>604</v>
      </c>
      <c r="L34" s="188"/>
      <c r="N34"/>
      <c r="O34"/>
      <c r="P34"/>
      <c r="Q34"/>
      <c r="R34"/>
      <c r="S34"/>
      <c r="T34"/>
      <c r="U34"/>
      <c r="V34"/>
      <c r="W34"/>
      <c r="X34"/>
      <c r="Y34"/>
    </row>
    <row r="35" spans="1:25" s="2" customFormat="1">
      <c r="A35" s="188" t="s">
        <v>605</v>
      </c>
      <c r="B35" s="188"/>
      <c r="C35" s="188"/>
      <c r="D35" s="188"/>
      <c r="E35" s="164" t="str">
        <f>Outline!H6</f>
        <v>TBD</v>
      </c>
      <c r="F35" s="188" t="s">
        <v>606</v>
      </c>
      <c r="G35" s="188"/>
      <c r="H35" s="162" t="str">
        <f>'mold info'!C6</f>
        <v>9.88 width, 8.00 length, 11.38 die height</v>
      </c>
      <c r="I35" s="188" t="s">
        <v>261</v>
      </c>
      <c r="J35" s="188"/>
      <c r="K35" s="188"/>
      <c r="L35" s="188"/>
      <c r="N35"/>
      <c r="O35"/>
      <c r="P35"/>
      <c r="Q35"/>
      <c r="R35"/>
      <c r="S35"/>
      <c r="T35"/>
      <c r="U35"/>
      <c r="V35"/>
      <c r="W35"/>
      <c r="X35"/>
      <c r="Y35"/>
    </row>
    <row r="36" spans="1:25" s="2" customFormat="1">
      <c r="A36" s="188" t="s">
        <v>608</v>
      </c>
      <c r="B36" s="55"/>
      <c r="C36" s="55"/>
      <c r="D36" s="467" t="s">
        <v>643</v>
      </c>
      <c r="E36" s="467"/>
      <c r="F36" s="188" t="s">
        <v>607</v>
      </c>
      <c r="G36" s="55"/>
      <c r="H36"/>
      <c r="I36" s="55"/>
      <c r="J36" s="467" t="s">
        <v>643</v>
      </c>
      <c r="K36" s="468"/>
      <c r="L36" s="188"/>
      <c r="N36"/>
      <c r="O36"/>
      <c r="P36"/>
      <c r="Q36"/>
      <c r="R36"/>
      <c r="S36"/>
      <c r="T36"/>
      <c r="U36"/>
      <c r="V36"/>
      <c r="W36"/>
      <c r="X36"/>
      <c r="Y36"/>
    </row>
    <row r="37" spans="1:25" s="2" customFormat="1">
      <c r="A37" s="188" t="s">
        <v>611</v>
      </c>
      <c r="B37" s="55"/>
      <c r="C37" s="55"/>
      <c r="D37" s="55"/>
      <c r="E37" s="467" t="s">
        <v>645</v>
      </c>
      <c r="F37" s="468"/>
      <c r="G37" s="468"/>
      <c r="H37" s="468"/>
      <c r="I37" s="55"/>
      <c r="J37" s="55"/>
      <c r="K37" s="55"/>
      <c r="L37" s="188"/>
      <c r="N37"/>
      <c r="O37"/>
      <c r="P37"/>
      <c r="Q37"/>
      <c r="R37"/>
      <c r="S37"/>
      <c r="T37"/>
      <c r="U37"/>
      <c r="V37"/>
      <c r="W37"/>
      <c r="X37"/>
      <c r="Y37"/>
    </row>
    <row r="38" spans="1:25" s="2" customFormat="1">
      <c r="A38" s="224" t="s">
        <v>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188"/>
      <c r="N38"/>
      <c r="O38"/>
      <c r="P38"/>
      <c r="Q38"/>
      <c r="R38"/>
      <c r="S38"/>
      <c r="T38"/>
      <c r="U38"/>
      <c r="V38"/>
      <c r="W38"/>
      <c r="X38"/>
      <c r="Y38"/>
    </row>
    <row r="39" spans="1:25" s="2" customFormat="1">
      <c r="A39" s="188" t="s">
        <v>612</v>
      </c>
      <c r="B39" s="55"/>
      <c r="C39" s="55"/>
      <c r="D39" s="467"/>
      <c r="E39" s="55"/>
      <c r="F39" s="188" t="s">
        <v>613</v>
      </c>
      <c r="G39" s="55"/>
      <c r="H39" s="55"/>
      <c r="I39" s="55"/>
      <c r="J39" s="467" t="s">
        <v>646</v>
      </c>
      <c r="K39" s="55"/>
      <c r="L39" s="188"/>
      <c r="N39"/>
      <c r="O39"/>
      <c r="P39"/>
      <c r="Q39"/>
      <c r="R39"/>
      <c r="S39"/>
      <c r="T39"/>
      <c r="U39"/>
      <c r="V39"/>
      <c r="W39"/>
      <c r="X39"/>
      <c r="Y39"/>
    </row>
    <row r="40" spans="1:25" s="2" customFormat="1">
      <c r="A40" s="188" t="s">
        <v>614</v>
      </c>
      <c r="B40" s="55"/>
      <c r="C40" s="55"/>
      <c r="D40" s="470"/>
      <c r="E40" s="55"/>
      <c r="F40" s="188" t="s">
        <v>615</v>
      </c>
      <c r="G40" s="55"/>
      <c r="H40" s="55"/>
      <c r="I40" s="55"/>
      <c r="J40" s="470" t="s">
        <v>643</v>
      </c>
      <c r="K40" s="55"/>
      <c r="L40" s="188"/>
      <c r="N40"/>
      <c r="O40"/>
      <c r="P40"/>
      <c r="Q40"/>
      <c r="R40"/>
      <c r="S40"/>
      <c r="T40"/>
      <c r="U40"/>
      <c r="V40"/>
      <c r="W40"/>
      <c r="X40"/>
      <c r="Y40"/>
    </row>
    <row r="41" spans="1:25" s="2" customFormat="1">
      <c r="A41" s="188" t="s">
        <v>7</v>
      </c>
      <c r="B41" s="55"/>
      <c r="C41" s="55"/>
      <c r="D41" s="55"/>
      <c r="E41" s="55"/>
      <c r="F41" s="188" t="s">
        <v>616</v>
      </c>
      <c r="G41" s="55"/>
      <c r="H41" s="55"/>
      <c r="I41" s="55"/>
      <c r="J41" s="55"/>
      <c r="K41" s="55"/>
      <c r="L41" s="188"/>
      <c r="N41"/>
      <c r="O41"/>
      <c r="P41"/>
      <c r="Q41"/>
      <c r="R41"/>
      <c r="S41"/>
      <c r="T41"/>
      <c r="U41"/>
      <c r="V41"/>
      <c r="W41"/>
      <c r="X41"/>
      <c r="Y41"/>
    </row>
    <row r="42" spans="1:25" s="2" customFormat="1" ht="14" thickBot="1">
      <c r="A42" s="188" t="s">
        <v>617</v>
      </c>
      <c r="B42" s="55"/>
      <c r="C42" s="55"/>
      <c r="D42" s="55"/>
      <c r="E42" s="55"/>
      <c r="F42" s="460" t="s">
        <v>643</v>
      </c>
      <c r="G42" s="118"/>
      <c r="H42" s="55"/>
      <c r="I42" s="55"/>
      <c r="J42" s="55"/>
      <c r="K42" s="55"/>
      <c r="L42" s="188"/>
      <c r="N42"/>
      <c r="O42"/>
      <c r="P42"/>
      <c r="Q42"/>
      <c r="R42"/>
      <c r="S42"/>
      <c r="T42"/>
      <c r="U42"/>
      <c r="V42"/>
      <c r="W42"/>
      <c r="X42"/>
      <c r="Y42"/>
    </row>
    <row r="43" spans="1:25" s="2" customFormat="1" ht="15" thickTop="1" thickBot="1">
      <c r="A43" s="22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188"/>
      <c r="N43"/>
      <c r="O43"/>
      <c r="P43"/>
      <c r="Q43"/>
      <c r="R43"/>
      <c r="S43"/>
      <c r="T43"/>
      <c r="U43"/>
      <c r="V43"/>
      <c r="W43"/>
      <c r="X43"/>
      <c r="Y43"/>
    </row>
    <row r="44" spans="1:25" s="2" customFormat="1" ht="14" thickTop="1">
      <c r="A44" s="188" t="s">
        <v>8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N44"/>
      <c r="O44"/>
      <c r="P44"/>
      <c r="Q44"/>
      <c r="R44"/>
      <c r="S44"/>
      <c r="T44"/>
      <c r="U44"/>
      <c r="V44"/>
      <c r="W44"/>
      <c r="X44"/>
      <c r="Y44"/>
    </row>
    <row r="45" spans="1:25" s="2" customFormat="1">
      <c r="A45" s="188" t="s">
        <v>620</v>
      </c>
      <c r="B45" s="188"/>
      <c r="C45" s="227">
        <f>'mold info'!C11</f>
        <v>0</v>
      </c>
      <c r="D45" s="226"/>
      <c r="E45" s="188"/>
      <c r="F45" s="188"/>
      <c r="G45" s="188"/>
      <c r="H45" s="188"/>
      <c r="I45" s="188"/>
      <c r="J45" s="188"/>
      <c r="K45" s="188"/>
      <c r="L45" s="188"/>
      <c r="N45"/>
      <c r="O45"/>
      <c r="P45"/>
      <c r="Q45"/>
      <c r="R45"/>
      <c r="S45"/>
      <c r="T45"/>
      <c r="U45"/>
      <c r="V45"/>
      <c r="W45"/>
      <c r="X45"/>
      <c r="Y45"/>
    </row>
    <row r="46" spans="1:25" s="2" customFormat="1">
      <c r="A46" s="188" t="s">
        <v>621</v>
      </c>
      <c r="B46" s="188"/>
      <c r="C46" s="165" t="str">
        <f>'mold info'!C10</f>
        <v>.50"</v>
      </c>
      <c r="D46" s="188"/>
      <c r="E46" s="188"/>
      <c r="F46" s="188"/>
      <c r="G46" s="188"/>
      <c r="H46" s="188"/>
      <c r="I46" s="188"/>
      <c r="J46" s="188"/>
      <c r="K46" s="188"/>
      <c r="L46" s="188"/>
      <c r="N46"/>
      <c r="O46"/>
      <c r="P46"/>
      <c r="Q46"/>
      <c r="R46"/>
      <c r="S46"/>
      <c r="T46"/>
      <c r="U46"/>
      <c r="V46"/>
      <c r="W46"/>
      <c r="X46"/>
      <c r="Y46"/>
    </row>
    <row r="47" spans="1:25" s="2" customFormat="1">
      <c r="A47" s="188" t="s">
        <v>9</v>
      </c>
      <c r="B47" s="188"/>
      <c r="C47" s="225"/>
      <c r="D47" s="188" t="s">
        <v>10</v>
      </c>
      <c r="E47" s="465"/>
      <c r="F47" s="188" t="s">
        <v>11</v>
      </c>
      <c r="G47" s="465"/>
      <c r="H47" s="188" t="s">
        <v>12</v>
      </c>
      <c r="I47" s="465" t="s">
        <v>647</v>
      </c>
      <c r="J47" s="188" t="s">
        <v>618</v>
      </c>
      <c r="K47" s="465">
        <v>2.25</v>
      </c>
      <c r="L47" s="188"/>
      <c r="N47"/>
      <c r="O47"/>
      <c r="P47"/>
      <c r="Q47"/>
      <c r="R47"/>
      <c r="S47"/>
      <c r="T47"/>
      <c r="U47"/>
      <c r="V47"/>
      <c r="W47"/>
      <c r="X47"/>
      <c r="Y47"/>
    </row>
    <row r="48" spans="1:25" s="2" customFormat="1">
      <c r="A48" s="188" t="s">
        <v>20</v>
      </c>
      <c r="B48" s="188"/>
      <c r="C48" s="225"/>
      <c r="D48" s="188" t="s">
        <v>10</v>
      </c>
      <c r="E48" s="465"/>
      <c r="F48" s="188" t="s">
        <v>11</v>
      </c>
      <c r="G48" s="465"/>
      <c r="H48" s="188" t="s">
        <v>12</v>
      </c>
      <c r="I48" s="465" t="s">
        <v>647</v>
      </c>
      <c r="J48" s="188" t="s">
        <v>618</v>
      </c>
      <c r="K48" s="465">
        <v>0.2</v>
      </c>
      <c r="L48" s="188"/>
      <c r="N48"/>
      <c r="O48"/>
      <c r="P48"/>
      <c r="Q48"/>
      <c r="R48"/>
      <c r="S48"/>
      <c r="T48"/>
      <c r="U48"/>
      <c r="V48"/>
      <c r="W48"/>
      <c r="X48"/>
      <c r="Y48"/>
    </row>
    <row r="49" spans="1:25" s="2" customFormat="1">
      <c r="A49" s="188" t="s">
        <v>21</v>
      </c>
      <c r="B49" s="188"/>
      <c r="C49" s="225"/>
      <c r="D49" s="188" t="s">
        <v>10</v>
      </c>
      <c r="E49" s="465"/>
      <c r="F49" s="188" t="s">
        <v>11</v>
      </c>
      <c r="G49" s="465"/>
      <c r="H49" s="188" t="s">
        <v>12</v>
      </c>
      <c r="I49" s="465"/>
      <c r="J49" s="188" t="s">
        <v>618</v>
      </c>
      <c r="K49" s="465"/>
      <c r="L49" s="188"/>
      <c r="N49"/>
      <c r="O49"/>
      <c r="P49"/>
      <c r="Q49"/>
      <c r="R49"/>
      <c r="S49"/>
      <c r="T49"/>
      <c r="U49"/>
      <c r="V49"/>
      <c r="W49"/>
      <c r="X49"/>
      <c r="Y49"/>
    </row>
    <row r="50" spans="1:25" s="2" customFormat="1">
      <c r="A50" s="188" t="s">
        <v>22</v>
      </c>
      <c r="B50" s="188"/>
      <c r="C50" s="188"/>
      <c r="D50" s="188" t="s">
        <v>10</v>
      </c>
      <c r="E50" s="465"/>
      <c r="F50" s="188" t="s">
        <v>11</v>
      </c>
      <c r="G50" s="465"/>
      <c r="H50" s="188" t="s">
        <v>12</v>
      </c>
      <c r="I50" s="465">
        <v>2.5000000000000001E-2</v>
      </c>
      <c r="J50" s="188" t="s">
        <v>619</v>
      </c>
      <c r="K50" s="471"/>
      <c r="L50" s="188"/>
      <c r="N50"/>
      <c r="O50"/>
      <c r="P50"/>
      <c r="Q50"/>
      <c r="R50"/>
      <c r="S50"/>
      <c r="T50"/>
      <c r="U50"/>
      <c r="V50"/>
      <c r="W50"/>
      <c r="X50"/>
      <c r="Y50"/>
    </row>
    <row r="51" spans="1:25" s="2" customFormat="1">
      <c r="A51" s="188" t="s">
        <v>23</v>
      </c>
      <c r="B51" s="188"/>
      <c r="C51" s="188"/>
      <c r="D51" s="188" t="s">
        <v>10</v>
      </c>
      <c r="E51" s="465"/>
      <c r="F51" s="188" t="s">
        <v>11</v>
      </c>
      <c r="G51" s="465"/>
      <c r="H51" s="188" t="s">
        <v>12</v>
      </c>
      <c r="I51" s="465">
        <v>2.5000000000000001E-2</v>
      </c>
      <c r="J51" s="188" t="s">
        <v>619</v>
      </c>
      <c r="K51" s="471"/>
      <c r="L51" s="188"/>
      <c r="N51"/>
      <c r="O51"/>
      <c r="P51"/>
      <c r="Q51"/>
      <c r="R51"/>
      <c r="S51"/>
      <c r="T51"/>
      <c r="U51"/>
      <c r="V51"/>
      <c r="W51"/>
      <c r="X51"/>
      <c r="Y51"/>
    </row>
    <row r="52" spans="1:25" s="2" customFormat="1">
      <c r="A52" s="188" t="s">
        <v>24</v>
      </c>
      <c r="B52" s="188"/>
      <c r="C52" s="188"/>
      <c r="D52" s="188" t="s">
        <v>10</v>
      </c>
      <c r="E52" s="465"/>
      <c r="F52" s="188" t="s">
        <v>11</v>
      </c>
      <c r="G52" s="465"/>
      <c r="H52" s="188" t="s">
        <v>12</v>
      </c>
      <c r="I52" s="465">
        <v>2.5000000000000001E-2</v>
      </c>
      <c r="J52" s="188" t="s">
        <v>619</v>
      </c>
      <c r="K52" s="471"/>
      <c r="L52" s="188"/>
      <c r="N52"/>
      <c r="O52"/>
      <c r="P52"/>
      <c r="Q52"/>
      <c r="R52"/>
      <c r="S52"/>
      <c r="T52"/>
      <c r="U52"/>
      <c r="V52"/>
      <c r="W52"/>
      <c r="X52"/>
      <c r="Y52"/>
    </row>
    <row r="53" spans="1:25" s="2" customFormat="1">
      <c r="A53" s="188" t="s">
        <v>25</v>
      </c>
      <c r="B53" s="188"/>
      <c r="C53" s="188"/>
      <c r="D53" s="188" t="s">
        <v>10</v>
      </c>
      <c r="E53" s="465"/>
      <c r="F53" s="188" t="s">
        <v>11</v>
      </c>
      <c r="G53" s="465"/>
      <c r="H53" s="188" t="s">
        <v>12</v>
      </c>
      <c r="I53" s="465">
        <v>2.5000000000000001E-2</v>
      </c>
      <c r="J53" s="188" t="s">
        <v>619</v>
      </c>
      <c r="K53" s="471"/>
      <c r="L53" s="188"/>
      <c r="N53"/>
      <c r="O53"/>
      <c r="P53"/>
      <c r="Q53"/>
      <c r="R53"/>
      <c r="S53"/>
      <c r="T53"/>
      <c r="U53"/>
      <c r="V53"/>
      <c r="W53"/>
      <c r="X53"/>
      <c r="Y53"/>
    </row>
    <row r="54" spans="1: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</row>
    <row r="55" spans="1: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</row>
  </sheetData>
  <mergeCells count="15">
    <mergeCell ref="B6:C6"/>
    <mergeCell ref="E6:F6"/>
    <mergeCell ref="H4:I4"/>
    <mergeCell ref="H5:I5"/>
    <mergeCell ref="H6:I6"/>
    <mergeCell ref="B4:C4"/>
    <mergeCell ref="E4:F4"/>
    <mergeCell ref="B5:C5"/>
    <mergeCell ref="E5:F5"/>
    <mergeCell ref="B7:C7"/>
    <mergeCell ref="E7:F7"/>
    <mergeCell ref="H7:I7"/>
    <mergeCell ref="B8:C8"/>
    <mergeCell ref="E8:F8"/>
    <mergeCell ref="H8:I8"/>
  </mergeCells>
  <pageMargins left="0.75" right="0.75" top="1" bottom="1" header="0.5" footer="0.5"/>
  <pageSetup scale="71" orientation="portrait" horizontalDpi="300" verticalDpi="300"/>
  <headerFooter>
    <oddFooter>&amp;LMold Maker Bench Check List&amp;CHEWLETT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52"/>
  <sheetViews>
    <sheetView showGridLines="0" zoomScale="140" workbookViewId="0">
      <selection activeCell="M30" sqref="M30"/>
    </sheetView>
  </sheetViews>
  <sheetFormatPr baseColWidth="10" defaultColWidth="8.83203125" defaultRowHeight="13"/>
  <cols>
    <col min="1" max="1" width="11.5" customWidth="1"/>
    <col min="2" max="2" width="10.83203125" customWidth="1"/>
    <col min="3" max="3" width="8.33203125" customWidth="1"/>
    <col min="4" max="4" width="12.1640625" customWidth="1"/>
    <col min="6" max="6" width="7" customWidth="1"/>
    <col min="7" max="7" width="10.5" customWidth="1"/>
    <col min="9" max="9" width="8" customWidth="1"/>
  </cols>
  <sheetData>
    <row r="1" spans="1:22" ht="12.75" customHeight="1">
      <c r="A1" s="617" t="s">
        <v>935</v>
      </c>
      <c r="B1" s="618"/>
      <c r="C1" s="618"/>
      <c r="D1" s="618"/>
      <c r="E1" s="618"/>
      <c r="F1" s="618"/>
      <c r="G1" s="618"/>
      <c r="H1" s="618"/>
      <c r="I1" s="618"/>
      <c r="J1" s="619"/>
      <c r="K1" s="55"/>
    </row>
    <row r="2" spans="1:22" ht="12.75" customHeight="1">
      <c r="A2" s="620"/>
      <c r="B2" s="621"/>
      <c r="C2" s="621"/>
      <c r="D2" s="621"/>
      <c r="E2" s="621"/>
      <c r="F2" s="621"/>
      <c r="G2" s="621"/>
      <c r="H2" s="621"/>
      <c r="I2" s="621"/>
      <c r="J2" s="622"/>
      <c r="K2" s="55"/>
    </row>
    <row r="3" spans="1:22" ht="14" thickBot="1">
      <c r="A3" s="229"/>
      <c r="B3" s="55"/>
      <c r="C3" s="55"/>
      <c r="D3" s="55"/>
      <c r="E3" s="55"/>
      <c r="F3" s="55"/>
      <c r="G3" s="55"/>
      <c r="H3" s="55"/>
      <c r="I3" s="55"/>
      <c r="J3" s="230"/>
      <c r="K3" s="55"/>
    </row>
    <row r="4" spans="1:22" ht="14" thickBot="1">
      <c r="A4" s="202" t="s">
        <v>936</v>
      </c>
      <c r="B4" s="581">
        <f>Outline!B4</f>
        <v>36579</v>
      </c>
      <c r="C4" s="573"/>
      <c r="D4" s="203" t="s">
        <v>941</v>
      </c>
      <c r="E4" s="572" t="str">
        <f>Outline!E4</f>
        <v>Snap Fitment</v>
      </c>
      <c r="F4" s="573"/>
      <c r="G4" s="203" t="s">
        <v>946</v>
      </c>
      <c r="H4" s="572" t="str">
        <f>Outline!H4</f>
        <v>TBD</v>
      </c>
      <c r="I4" s="573"/>
      <c r="J4" s="230"/>
      <c r="K4" s="55"/>
    </row>
    <row r="5" spans="1:22" ht="14" thickBot="1">
      <c r="A5" s="202" t="s">
        <v>937</v>
      </c>
      <c r="B5" s="572" t="str">
        <f>Outline!B5</f>
        <v>Nypro Oregon</v>
      </c>
      <c r="C5" s="573"/>
      <c r="D5" s="203" t="s">
        <v>942</v>
      </c>
      <c r="E5" s="572" t="str">
        <f>Outline!E5</f>
        <v>WLDCT-FIT01</v>
      </c>
      <c r="F5" s="573"/>
      <c r="G5" s="203" t="s">
        <v>947</v>
      </c>
      <c r="H5" s="572" t="str">
        <f>Outline!H5</f>
        <v>TBD</v>
      </c>
      <c r="I5" s="573"/>
      <c r="J5" s="230"/>
      <c r="K5" s="55"/>
    </row>
    <row r="6" spans="1:22" ht="14" thickBot="1">
      <c r="A6" s="202" t="s">
        <v>938</v>
      </c>
      <c r="B6" s="572" t="str">
        <f>Outline!B6</f>
        <v>Dowlex 2027A  LLDPE</v>
      </c>
      <c r="C6" s="573"/>
      <c r="D6" s="203" t="s">
        <v>943</v>
      </c>
      <c r="E6" s="572" t="str">
        <f>Outline!E6</f>
        <v>Rev 7</v>
      </c>
      <c r="F6" s="573"/>
      <c r="G6" s="203" t="s">
        <v>948</v>
      </c>
      <c r="H6" s="572" t="str">
        <f>Outline!H6</f>
        <v>TBD</v>
      </c>
      <c r="I6" s="573"/>
      <c r="J6" s="230"/>
      <c r="K6" s="55"/>
    </row>
    <row r="7" spans="1:22" ht="14" thickBot="1">
      <c r="A7" s="202" t="s">
        <v>939</v>
      </c>
      <c r="B7" s="572" t="str">
        <f>Outline!B7</f>
        <v>TBD</v>
      </c>
      <c r="C7" s="573"/>
      <c r="D7" s="203" t="s">
        <v>944</v>
      </c>
      <c r="E7" s="572">
        <f>Outline!E7</f>
        <v>4</v>
      </c>
      <c r="F7" s="573"/>
      <c r="G7" s="203" t="s">
        <v>949</v>
      </c>
      <c r="H7" s="572" t="str">
        <f>Outline!H7</f>
        <v>Gary Freiberg</v>
      </c>
      <c r="I7" s="573"/>
      <c r="J7" s="230"/>
      <c r="K7" s="55"/>
    </row>
    <row r="8" spans="1:22" ht="14" thickBot="1">
      <c r="A8" s="202" t="s">
        <v>940</v>
      </c>
      <c r="B8" s="572" t="str">
        <f>Outline!B8</f>
        <v>Nypro Mold</v>
      </c>
      <c r="C8" s="573"/>
      <c r="D8" s="203" t="s">
        <v>945</v>
      </c>
      <c r="E8" s="572" t="str">
        <f>Outline!E8</f>
        <v>Glen Duncan</v>
      </c>
      <c r="F8" s="573"/>
      <c r="G8" s="203" t="s">
        <v>806</v>
      </c>
      <c r="H8" s="572" t="str">
        <f>Outline!H8</f>
        <v>T-361607</v>
      </c>
      <c r="I8" s="573"/>
      <c r="J8" s="230"/>
      <c r="K8" s="55"/>
    </row>
    <row r="9" spans="1:22">
      <c r="A9" s="229"/>
      <c r="B9" s="55"/>
      <c r="C9" s="55"/>
      <c r="D9" s="55"/>
      <c r="E9" s="55"/>
      <c r="F9" s="55"/>
      <c r="G9" s="55"/>
      <c r="H9" s="55"/>
      <c r="I9" s="55"/>
      <c r="J9" s="230"/>
      <c r="K9" s="55"/>
    </row>
    <row r="10" spans="1:22" ht="14" thickBot="1">
      <c r="A10" s="229"/>
      <c r="B10" s="55"/>
      <c r="C10" s="55"/>
      <c r="D10" s="55"/>
      <c r="E10" s="55"/>
      <c r="F10" s="55"/>
      <c r="G10" s="55"/>
      <c r="H10" s="55"/>
      <c r="I10" s="55"/>
      <c r="J10" s="230"/>
      <c r="K10" s="55"/>
    </row>
    <row r="11" spans="1:22" s="2" customFormat="1" ht="14" thickBot="1">
      <c r="A11" s="456"/>
      <c r="B11" s="615" t="s">
        <v>950</v>
      </c>
      <c r="C11" s="615"/>
      <c r="D11" s="615"/>
      <c r="E11" s="615"/>
      <c r="F11" s="615"/>
      <c r="G11" s="615"/>
      <c r="H11" s="615"/>
      <c r="I11" s="615"/>
      <c r="J11" s="616"/>
      <c r="K11" s="188"/>
      <c r="M11"/>
      <c r="N11"/>
      <c r="O11"/>
      <c r="P11"/>
      <c r="Q11"/>
      <c r="R11"/>
      <c r="S11"/>
      <c r="T11"/>
      <c r="U11"/>
      <c r="V11"/>
    </row>
    <row r="12" spans="1:22" s="2" customFormat="1" ht="14" thickBot="1">
      <c r="A12" s="456"/>
      <c r="B12" s="615" t="s">
        <v>951</v>
      </c>
      <c r="C12" s="615"/>
      <c r="D12" s="615"/>
      <c r="E12" s="615"/>
      <c r="F12" s="615"/>
      <c r="G12" s="615"/>
      <c r="H12" s="615"/>
      <c r="I12" s="615"/>
      <c r="J12" s="616"/>
      <c r="K12" s="188"/>
      <c r="M12"/>
      <c r="N12"/>
      <c r="O12"/>
      <c r="P12"/>
      <c r="Q12"/>
      <c r="R12"/>
      <c r="S12"/>
      <c r="T12"/>
      <c r="U12"/>
      <c r="V12"/>
    </row>
    <row r="13" spans="1:22" s="2" customFormat="1" ht="14" thickBot="1">
      <c r="A13" s="456"/>
      <c r="B13" s="615" t="s">
        <v>952</v>
      </c>
      <c r="C13" s="615"/>
      <c r="D13" s="615"/>
      <c r="E13" s="615"/>
      <c r="F13" s="615"/>
      <c r="G13" s="615"/>
      <c r="H13" s="615"/>
      <c r="I13" s="615"/>
      <c r="J13" s="616"/>
      <c r="K13" s="188"/>
      <c r="M13"/>
      <c r="N13"/>
      <c r="O13"/>
      <c r="P13"/>
      <c r="Q13"/>
      <c r="R13"/>
      <c r="S13"/>
      <c r="T13"/>
      <c r="U13"/>
      <c r="V13"/>
    </row>
    <row r="14" spans="1:22" s="2" customFormat="1" ht="14" thickBot="1">
      <c r="A14" s="456"/>
      <c r="B14" s="615" t="s">
        <v>953</v>
      </c>
      <c r="C14" s="615"/>
      <c r="D14" s="615"/>
      <c r="E14" s="615"/>
      <c r="F14" s="615"/>
      <c r="G14" s="615"/>
      <c r="H14" s="615"/>
      <c r="I14" s="615"/>
      <c r="J14" s="616"/>
      <c r="K14" s="188"/>
      <c r="M14"/>
      <c r="N14"/>
      <c r="O14"/>
      <c r="P14"/>
      <c r="Q14"/>
      <c r="R14"/>
      <c r="S14"/>
      <c r="T14"/>
      <c r="U14"/>
      <c r="V14"/>
    </row>
    <row r="15" spans="1:22" s="2" customFormat="1" ht="14" thickBot="1">
      <c r="A15" s="456"/>
      <c r="B15" s="615" t="s">
        <v>954</v>
      </c>
      <c r="C15" s="615"/>
      <c r="D15" s="615"/>
      <c r="E15" s="615"/>
      <c r="F15" s="615"/>
      <c r="G15" s="615"/>
      <c r="H15" s="615"/>
      <c r="I15" s="615"/>
      <c r="J15" s="616"/>
      <c r="K15" s="188"/>
      <c r="M15"/>
      <c r="N15"/>
      <c r="O15"/>
      <c r="P15"/>
      <c r="Q15"/>
      <c r="R15"/>
      <c r="S15"/>
      <c r="T15"/>
      <c r="U15"/>
      <c r="V15"/>
    </row>
    <row r="16" spans="1:22" s="2" customFormat="1" ht="14" thickBot="1">
      <c r="A16" s="456"/>
      <c r="B16" s="615" t="s">
        <v>955</v>
      </c>
      <c r="C16" s="615"/>
      <c r="D16" s="615"/>
      <c r="E16" s="615"/>
      <c r="F16" s="615"/>
      <c r="G16" s="615"/>
      <c r="H16" s="615"/>
      <c r="I16" s="615"/>
      <c r="J16" s="616"/>
      <c r="K16" s="188"/>
      <c r="M16"/>
      <c r="N16"/>
      <c r="O16"/>
      <c r="P16"/>
      <c r="Q16"/>
      <c r="R16"/>
      <c r="S16"/>
      <c r="T16"/>
      <c r="U16"/>
      <c r="V16"/>
    </row>
    <row r="17" spans="1:22" s="2" customFormat="1" ht="14" thickBot="1">
      <c r="A17" s="456"/>
      <c r="B17" s="615" t="s">
        <v>956</v>
      </c>
      <c r="C17" s="615"/>
      <c r="D17" s="615"/>
      <c r="E17" s="615"/>
      <c r="F17" s="615"/>
      <c r="G17" s="615"/>
      <c r="H17" s="615"/>
      <c r="I17" s="615"/>
      <c r="J17" s="616"/>
      <c r="K17" s="188"/>
      <c r="M17"/>
      <c r="N17"/>
      <c r="O17"/>
      <c r="P17"/>
      <c r="Q17"/>
      <c r="R17"/>
      <c r="S17"/>
      <c r="T17"/>
      <c r="U17"/>
      <c r="V17"/>
    </row>
    <row r="18" spans="1:22" s="2" customFormat="1" ht="14" thickBot="1">
      <c r="A18" s="456"/>
      <c r="B18" s="615" t="s">
        <v>957</v>
      </c>
      <c r="C18" s="615"/>
      <c r="D18" s="615"/>
      <c r="E18" s="615"/>
      <c r="F18" s="615"/>
      <c r="G18" s="615"/>
      <c r="H18" s="615"/>
      <c r="I18" s="615"/>
      <c r="J18" s="616"/>
      <c r="K18" s="188"/>
      <c r="M18"/>
      <c r="N18"/>
      <c r="O18"/>
      <c r="P18"/>
      <c r="Q18"/>
      <c r="R18"/>
      <c r="S18"/>
      <c r="T18"/>
      <c r="U18"/>
      <c r="V18"/>
    </row>
    <row r="19" spans="1:22" s="2" customFormat="1" ht="14" thickBot="1">
      <c r="A19" s="456"/>
      <c r="B19" s="610" t="s">
        <v>958</v>
      </c>
      <c r="C19" s="610"/>
      <c r="D19" s="610"/>
      <c r="E19" s="610"/>
      <c r="F19" s="610"/>
      <c r="G19" s="610"/>
      <c r="H19" s="610"/>
      <c r="I19" s="610"/>
      <c r="J19" s="611"/>
      <c r="K19" s="188"/>
      <c r="M19"/>
      <c r="N19"/>
      <c r="O19"/>
      <c r="P19"/>
      <c r="Q19"/>
      <c r="R19"/>
      <c r="S19"/>
      <c r="T19"/>
      <c r="U19"/>
      <c r="V19"/>
    </row>
    <row r="20" spans="1:22" s="2" customFormat="1">
      <c r="A20" s="188"/>
      <c r="B20" s="188"/>
      <c r="C20" s="188"/>
      <c r="D20" s="188"/>
      <c r="E20" s="188"/>
      <c r="F20" s="188"/>
      <c r="G20" s="188"/>
      <c r="H20" s="188"/>
      <c r="I20" s="188"/>
      <c r="J20" s="231"/>
      <c r="K20" s="188"/>
      <c r="M20"/>
      <c r="N20"/>
      <c r="O20"/>
      <c r="P20"/>
      <c r="Q20"/>
      <c r="R20"/>
      <c r="S20"/>
      <c r="T20"/>
      <c r="U20"/>
      <c r="V20"/>
    </row>
    <row r="21" spans="1:22" s="2" customFormat="1" ht="14" thickBot="1">
      <c r="A21" s="238"/>
      <c r="B21" s="188"/>
      <c r="C21" s="188"/>
      <c r="D21" s="188"/>
      <c r="E21" s="188"/>
      <c r="F21" s="188"/>
      <c r="G21" s="188"/>
      <c r="H21" s="188"/>
      <c r="I21" s="188"/>
      <c r="J21" s="231"/>
      <c r="K21" s="188"/>
      <c r="M21"/>
      <c r="N21"/>
      <c r="O21"/>
      <c r="P21"/>
      <c r="Q21"/>
      <c r="R21"/>
      <c r="S21"/>
      <c r="T21"/>
      <c r="U21"/>
      <c r="V21"/>
    </row>
    <row r="22" spans="1:22" s="2" customFormat="1" ht="14" thickBot="1">
      <c r="A22" s="239" t="s">
        <v>960</v>
      </c>
      <c r="B22" s="601"/>
      <c r="C22" s="602"/>
      <c r="D22" s="602"/>
      <c r="E22" s="602"/>
      <c r="F22" s="602"/>
      <c r="G22" s="602"/>
      <c r="H22" s="602"/>
      <c r="I22" s="602"/>
      <c r="J22" s="603"/>
      <c r="K22" s="188"/>
      <c r="M22"/>
      <c r="N22"/>
      <c r="O22"/>
      <c r="P22"/>
      <c r="Q22"/>
      <c r="R22"/>
      <c r="S22"/>
      <c r="T22"/>
      <c r="U22"/>
      <c r="V22"/>
    </row>
    <row r="23" spans="1:22" s="2" customFormat="1">
      <c r="A23" s="234"/>
      <c r="B23" s="604"/>
      <c r="C23" s="605"/>
      <c r="D23" s="605"/>
      <c r="E23" s="605"/>
      <c r="F23" s="605"/>
      <c r="G23" s="605"/>
      <c r="H23" s="605"/>
      <c r="I23" s="605"/>
      <c r="J23" s="606"/>
      <c r="K23" s="188"/>
      <c r="M23"/>
      <c r="N23"/>
      <c r="O23"/>
      <c r="P23"/>
      <c r="Q23"/>
      <c r="R23"/>
      <c r="S23"/>
      <c r="T23"/>
      <c r="U23"/>
      <c r="V23"/>
    </row>
    <row r="24" spans="1:22" s="2" customFormat="1">
      <c r="A24" s="234"/>
      <c r="B24" s="604"/>
      <c r="C24" s="605"/>
      <c r="D24" s="605"/>
      <c r="E24" s="605"/>
      <c r="F24" s="605"/>
      <c r="G24" s="605"/>
      <c r="H24" s="605"/>
      <c r="I24" s="605"/>
      <c r="J24" s="606"/>
      <c r="K24" s="188"/>
      <c r="M24"/>
      <c r="N24"/>
      <c r="O24"/>
      <c r="P24"/>
      <c r="Q24"/>
      <c r="R24"/>
      <c r="S24"/>
      <c r="T24"/>
      <c r="U24"/>
      <c r="V24"/>
    </row>
    <row r="25" spans="1:22" s="2" customFormat="1" ht="14" thickBot="1">
      <c r="A25" s="234"/>
      <c r="B25" s="593"/>
      <c r="C25" s="594"/>
      <c r="D25" s="594"/>
      <c r="E25" s="594"/>
      <c r="F25" s="594"/>
      <c r="G25" s="594"/>
      <c r="H25" s="594"/>
      <c r="I25" s="594"/>
      <c r="J25" s="595"/>
      <c r="K25" s="188"/>
      <c r="M25"/>
      <c r="N25"/>
      <c r="O25"/>
      <c r="P25"/>
      <c r="Q25"/>
      <c r="R25"/>
      <c r="S25"/>
      <c r="T25"/>
      <c r="U25"/>
      <c r="V25"/>
    </row>
    <row r="26" spans="1:22" s="2" customFormat="1" ht="14" thickBot="1">
      <c r="A26" s="235"/>
      <c r="B26" s="232"/>
      <c r="C26" s="232"/>
      <c r="D26" s="232"/>
      <c r="E26" s="232"/>
      <c r="F26" s="232"/>
      <c r="G26" s="232"/>
      <c r="H26" s="232"/>
      <c r="I26" s="232"/>
      <c r="J26" s="233"/>
      <c r="K26" s="188"/>
      <c r="M26"/>
      <c r="N26"/>
      <c r="O26"/>
      <c r="P26"/>
      <c r="Q26"/>
      <c r="R26"/>
      <c r="S26"/>
      <c r="T26"/>
      <c r="U26"/>
      <c r="V26"/>
    </row>
    <row r="27" spans="1:22" s="2" customFormat="1" ht="19" thickBot="1">
      <c r="A27" s="236"/>
      <c r="B27" s="612" t="s">
        <v>959</v>
      </c>
      <c r="C27" s="613"/>
      <c r="D27" s="613"/>
      <c r="E27" s="613"/>
      <c r="F27" s="613"/>
      <c r="G27" s="613"/>
      <c r="H27" s="613"/>
      <c r="I27" s="613"/>
      <c r="J27" s="614"/>
      <c r="K27" s="188"/>
      <c r="M27"/>
      <c r="N27"/>
      <c r="O27"/>
      <c r="P27"/>
      <c r="Q27"/>
      <c r="R27"/>
      <c r="S27"/>
      <c r="T27"/>
      <c r="U27"/>
      <c r="V27"/>
    </row>
    <row r="28" spans="1:22" s="2" customFormat="1" ht="14" thickBot="1">
      <c r="A28" s="234" t="s">
        <v>961</v>
      </c>
      <c r="B28" s="188"/>
      <c r="C28" s="188"/>
      <c r="D28" s="188"/>
      <c r="E28" s="188"/>
      <c r="F28" s="188"/>
      <c r="G28" s="188"/>
      <c r="H28" s="188"/>
      <c r="I28" s="188"/>
      <c r="J28" s="231"/>
      <c r="K28" s="188"/>
      <c r="M28"/>
      <c r="N28"/>
      <c r="O28"/>
      <c r="P28"/>
      <c r="Q28"/>
      <c r="R28"/>
      <c r="S28"/>
      <c r="T28"/>
      <c r="U28"/>
      <c r="V28"/>
    </row>
    <row r="29" spans="1:22" s="2" customFormat="1" ht="14" thickBot="1">
      <c r="A29" s="456"/>
      <c r="B29" s="610" t="s">
        <v>962</v>
      </c>
      <c r="C29" s="610"/>
      <c r="D29" s="610"/>
      <c r="E29" s="610"/>
      <c r="F29" s="610"/>
      <c r="G29" s="610"/>
      <c r="H29" s="610"/>
      <c r="I29" s="610"/>
      <c r="J29" s="611"/>
      <c r="K29" s="188"/>
      <c r="M29"/>
      <c r="N29"/>
      <c r="O29"/>
      <c r="P29"/>
      <c r="Q29"/>
      <c r="R29"/>
      <c r="S29"/>
      <c r="T29"/>
      <c r="U29"/>
      <c r="V29"/>
    </row>
    <row r="30" spans="1:22" s="2" customFormat="1" ht="14" thickBot="1">
      <c r="A30" s="456"/>
      <c r="B30" s="610" t="s">
        <v>963</v>
      </c>
      <c r="C30" s="610"/>
      <c r="D30" s="610"/>
      <c r="E30" s="610"/>
      <c r="F30" s="610"/>
      <c r="G30" s="610"/>
      <c r="H30" s="610"/>
      <c r="I30" s="610"/>
      <c r="J30" s="611"/>
      <c r="K30" s="188"/>
      <c r="M30"/>
      <c r="N30"/>
      <c r="O30"/>
      <c r="P30"/>
      <c r="Q30"/>
      <c r="R30"/>
      <c r="S30"/>
      <c r="T30"/>
      <c r="U30"/>
      <c r="V30"/>
    </row>
    <row r="31" spans="1:22" s="2" customFormat="1" ht="14" thickBot="1">
      <c r="A31" s="456"/>
      <c r="B31" s="610" t="s">
        <v>964</v>
      </c>
      <c r="C31" s="610"/>
      <c r="D31" s="610"/>
      <c r="E31" s="610"/>
      <c r="F31" s="610"/>
      <c r="G31" s="610"/>
      <c r="H31" s="610"/>
      <c r="I31" s="610"/>
      <c r="J31" s="611"/>
      <c r="K31" s="188"/>
      <c r="M31"/>
      <c r="N31"/>
      <c r="O31"/>
      <c r="P31"/>
      <c r="Q31"/>
      <c r="R31"/>
      <c r="S31"/>
      <c r="T31"/>
      <c r="U31"/>
      <c r="V31"/>
    </row>
    <row r="32" spans="1:22" s="2" customFormat="1" ht="14" thickBot="1">
      <c r="A32" s="456"/>
      <c r="B32" s="610" t="s">
        <v>965</v>
      </c>
      <c r="C32" s="610"/>
      <c r="D32" s="610"/>
      <c r="E32" s="610"/>
      <c r="F32" s="610"/>
      <c r="G32" s="610"/>
      <c r="H32" s="610"/>
      <c r="I32" s="610"/>
      <c r="J32" s="611"/>
      <c r="K32" s="188"/>
      <c r="M32"/>
      <c r="N32"/>
      <c r="O32"/>
      <c r="P32"/>
      <c r="Q32"/>
      <c r="R32"/>
      <c r="S32"/>
      <c r="T32"/>
      <c r="U32"/>
      <c r="V32"/>
    </row>
    <row r="33" spans="1:22" s="2" customFormat="1" ht="14" thickBot="1">
      <c r="A33" s="456"/>
      <c r="B33" s="610" t="s">
        <v>966</v>
      </c>
      <c r="C33" s="610"/>
      <c r="D33" s="610"/>
      <c r="E33" s="610"/>
      <c r="F33" s="610"/>
      <c r="G33" s="610"/>
      <c r="H33" s="610"/>
      <c r="I33" s="610"/>
      <c r="J33" s="611"/>
      <c r="K33" s="188"/>
      <c r="M33"/>
      <c r="N33"/>
      <c r="O33"/>
      <c r="P33"/>
      <c r="Q33"/>
      <c r="R33"/>
      <c r="S33"/>
      <c r="T33"/>
      <c r="U33"/>
      <c r="V33"/>
    </row>
    <row r="34" spans="1:22" s="2" customFormat="1" ht="14" thickBot="1">
      <c r="A34" s="456"/>
      <c r="B34" s="610" t="s">
        <v>967</v>
      </c>
      <c r="C34" s="610"/>
      <c r="D34" s="610"/>
      <c r="E34" s="610"/>
      <c r="F34" s="610"/>
      <c r="G34" s="610"/>
      <c r="H34" s="610"/>
      <c r="I34" s="610"/>
      <c r="J34" s="611"/>
      <c r="K34" s="188"/>
      <c r="M34"/>
      <c r="N34"/>
      <c r="O34"/>
      <c r="P34"/>
      <c r="Q34"/>
      <c r="R34"/>
      <c r="S34"/>
      <c r="T34"/>
      <c r="U34"/>
      <c r="V34"/>
    </row>
    <row r="35" spans="1:22" s="2" customFormat="1" ht="14" thickBot="1">
      <c r="A35" s="456"/>
      <c r="B35" s="610" t="s">
        <v>968</v>
      </c>
      <c r="C35" s="610"/>
      <c r="D35" s="610"/>
      <c r="E35" s="610"/>
      <c r="F35" s="610"/>
      <c r="G35" s="610"/>
      <c r="H35" s="610"/>
      <c r="I35" s="610"/>
      <c r="J35" s="611"/>
      <c r="K35" s="188"/>
      <c r="M35"/>
      <c r="N35"/>
      <c r="O35"/>
      <c r="P35"/>
      <c r="Q35"/>
      <c r="R35"/>
      <c r="S35"/>
      <c r="T35"/>
      <c r="U35"/>
      <c r="V35"/>
    </row>
    <row r="36" spans="1:22" s="2" customFormat="1" ht="14" thickBot="1">
      <c r="A36" s="456"/>
      <c r="B36" s="610" t="s">
        <v>969</v>
      </c>
      <c r="C36" s="610"/>
      <c r="D36" s="610"/>
      <c r="E36" s="610"/>
      <c r="F36" s="610"/>
      <c r="G36" s="610"/>
      <c r="H36" s="610"/>
      <c r="I36" s="610"/>
      <c r="J36" s="611"/>
      <c r="K36" s="188"/>
      <c r="M36"/>
      <c r="N36"/>
      <c r="O36"/>
      <c r="P36"/>
      <c r="Q36"/>
      <c r="R36"/>
      <c r="S36"/>
      <c r="T36"/>
      <c r="U36"/>
      <c r="V36"/>
    </row>
    <row r="37" spans="1:22" s="2" customFormat="1">
      <c r="A37" s="234"/>
      <c r="B37" s="188"/>
      <c r="C37" s="188"/>
      <c r="D37" s="188"/>
      <c r="E37" s="188"/>
      <c r="F37" s="188"/>
      <c r="G37" s="188"/>
      <c r="H37" s="188"/>
      <c r="I37" s="188"/>
      <c r="J37" s="231"/>
      <c r="K37" s="188"/>
      <c r="M37"/>
      <c r="N37"/>
      <c r="O37"/>
      <c r="P37"/>
      <c r="Q37"/>
      <c r="R37"/>
      <c r="S37"/>
      <c r="T37"/>
      <c r="U37"/>
      <c r="V37"/>
    </row>
    <row r="38" spans="1:22" s="2" customFormat="1">
      <c r="A38" s="234"/>
      <c r="B38" s="610" t="s">
        <v>971</v>
      </c>
      <c r="C38" s="610"/>
      <c r="D38" s="610"/>
      <c r="E38" s="610"/>
      <c r="F38" s="610"/>
      <c r="G38" s="610"/>
      <c r="H38" s="610"/>
      <c r="I38" s="610"/>
      <c r="J38" s="611"/>
      <c r="K38" s="188"/>
      <c r="M38"/>
      <c r="N38"/>
      <c r="O38"/>
      <c r="P38"/>
      <c r="Q38"/>
      <c r="R38"/>
      <c r="S38"/>
      <c r="T38"/>
      <c r="U38"/>
      <c r="V38"/>
    </row>
    <row r="39" spans="1:22" s="2" customFormat="1">
      <c r="A39" s="234"/>
      <c r="B39" s="610" t="s">
        <v>970</v>
      </c>
      <c r="C39" s="610"/>
      <c r="D39" s="610"/>
      <c r="E39" s="610"/>
      <c r="F39" s="610"/>
      <c r="G39" s="610"/>
      <c r="H39" s="610"/>
      <c r="I39" s="610"/>
      <c r="J39" s="611"/>
      <c r="K39" s="188"/>
      <c r="M39"/>
      <c r="N39"/>
      <c r="O39"/>
      <c r="P39"/>
      <c r="Q39"/>
      <c r="R39"/>
      <c r="S39"/>
      <c r="T39"/>
      <c r="U39"/>
      <c r="V39"/>
    </row>
    <row r="40" spans="1:22" s="2" customFormat="1" ht="14" thickBot="1">
      <c r="A40" s="235"/>
      <c r="B40" s="591" t="s">
        <v>932</v>
      </c>
      <c r="C40" s="591"/>
      <c r="D40" s="591"/>
      <c r="E40" s="591"/>
      <c r="F40" s="591"/>
      <c r="G40" s="591"/>
      <c r="H40" s="591"/>
      <c r="I40" s="591"/>
      <c r="J40" s="592"/>
      <c r="K40" s="188"/>
      <c r="M40"/>
      <c r="N40"/>
      <c r="O40"/>
      <c r="P40"/>
      <c r="Q40"/>
      <c r="R40"/>
      <c r="S40"/>
      <c r="T40"/>
      <c r="U40"/>
      <c r="V40"/>
    </row>
    <row r="41" spans="1:22" s="2" customFormat="1">
      <c r="A41" s="236"/>
      <c r="B41" s="596" t="s">
        <v>263</v>
      </c>
      <c r="C41" s="597"/>
      <c r="D41" s="597" t="s">
        <v>972</v>
      </c>
      <c r="E41" s="597"/>
      <c r="F41" s="597"/>
      <c r="G41" s="597"/>
      <c r="H41" s="608" t="s">
        <v>264</v>
      </c>
      <c r="I41" s="602"/>
      <c r="J41" s="603"/>
      <c r="K41" s="188"/>
      <c r="M41"/>
      <c r="N41"/>
      <c r="O41"/>
      <c r="P41"/>
      <c r="Q41"/>
      <c r="R41"/>
      <c r="S41"/>
      <c r="T41"/>
      <c r="U41"/>
      <c r="V41"/>
    </row>
    <row r="42" spans="1:22" s="2" customFormat="1">
      <c r="A42" s="234"/>
      <c r="B42" s="598"/>
      <c r="C42" s="599"/>
      <c r="D42" s="599"/>
      <c r="E42" s="599"/>
      <c r="F42" s="599"/>
      <c r="G42" s="599"/>
      <c r="H42" s="609"/>
      <c r="I42" s="605"/>
      <c r="J42" s="606"/>
      <c r="K42" s="188"/>
      <c r="M42"/>
      <c r="N42"/>
      <c r="O42"/>
      <c r="P42"/>
      <c r="Q42"/>
      <c r="R42"/>
      <c r="S42"/>
      <c r="T42"/>
      <c r="U42"/>
      <c r="V42"/>
    </row>
    <row r="43" spans="1:22" s="2" customFormat="1">
      <c r="A43" s="234"/>
      <c r="B43" s="600"/>
      <c r="C43" s="599"/>
      <c r="D43" s="599"/>
      <c r="E43" s="599"/>
      <c r="F43" s="599"/>
      <c r="G43" s="599"/>
      <c r="H43" s="607"/>
      <c r="I43" s="605"/>
      <c r="J43" s="606"/>
      <c r="K43" s="188"/>
      <c r="M43"/>
      <c r="N43"/>
      <c r="O43"/>
      <c r="P43"/>
      <c r="Q43"/>
      <c r="R43"/>
      <c r="S43"/>
      <c r="T43"/>
      <c r="U43"/>
      <c r="V43"/>
    </row>
    <row r="44" spans="1:22" s="2" customFormat="1">
      <c r="A44" s="234"/>
      <c r="B44" s="600"/>
      <c r="C44" s="599"/>
      <c r="D44" s="599"/>
      <c r="E44" s="599"/>
      <c r="F44" s="599"/>
      <c r="G44" s="599"/>
      <c r="H44" s="607"/>
      <c r="I44" s="605"/>
      <c r="J44" s="606"/>
      <c r="K44" s="188"/>
      <c r="M44"/>
      <c r="N44"/>
      <c r="O44"/>
      <c r="P44"/>
      <c r="Q44"/>
      <c r="R44"/>
      <c r="S44"/>
      <c r="T44"/>
      <c r="U44"/>
      <c r="V44"/>
    </row>
    <row r="45" spans="1:22" s="2" customFormat="1">
      <c r="A45" s="234"/>
      <c r="B45" s="600"/>
      <c r="C45" s="599"/>
      <c r="D45" s="599"/>
      <c r="E45" s="599"/>
      <c r="F45" s="599"/>
      <c r="G45" s="599"/>
      <c r="H45" s="607"/>
      <c r="I45" s="605"/>
      <c r="J45" s="606"/>
      <c r="K45" s="188"/>
      <c r="M45"/>
      <c r="N45"/>
      <c r="O45"/>
      <c r="P45"/>
      <c r="Q45"/>
      <c r="R45"/>
      <c r="S45"/>
      <c r="T45"/>
      <c r="U45"/>
      <c r="V45"/>
    </row>
    <row r="46" spans="1:22" s="2" customFormat="1" ht="14" thickBot="1">
      <c r="A46" s="234"/>
      <c r="B46" s="600"/>
      <c r="C46" s="599"/>
      <c r="D46" s="599"/>
      <c r="E46" s="599"/>
      <c r="F46" s="599"/>
      <c r="G46" s="599"/>
      <c r="H46" s="607"/>
      <c r="I46" s="605"/>
      <c r="J46" s="606"/>
      <c r="K46" s="188"/>
      <c r="M46"/>
      <c r="N46"/>
      <c r="O46"/>
      <c r="P46"/>
      <c r="Q46"/>
      <c r="R46"/>
      <c r="S46"/>
      <c r="T46"/>
      <c r="U46"/>
      <c r="V46"/>
    </row>
    <row r="47" spans="1:22" s="2" customFormat="1" ht="14" thickBot="1">
      <c r="A47" s="237" t="s">
        <v>960</v>
      </c>
      <c r="B47" s="593"/>
      <c r="C47" s="594"/>
      <c r="D47" s="594"/>
      <c r="E47" s="594"/>
      <c r="F47" s="594"/>
      <c r="G47" s="594"/>
      <c r="H47" s="594"/>
      <c r="I47" s="594"/>
      <c r="J47" s="595"/>
      <c r="K47" s="188"/>
      <c r="M47"/>
      <c r="N47"/>
      <c r="O47"/>
      <c r="P47"/>
      <c r="Q47"/>
      <c r="R47"/>
      <c r="S47"/>
      <c r="T47"/>
      <c r="U47"/>
      <c r="V47"/>
    </row>
    <row r="48" spans="1:22" s="2" customFormat="1">
      <c r="A48" s="234"/>
      <c r="B48" s="601"/>
      <c r="C48" s="602"/>
      <c r="D48" s="602"/>
      <c r="E48" s="602"/>
      <c r="F48" s="602"/>
      <c r="G48" s="602"/>
      <c r="H48" s="602"/>
      <c r="I48" s="602"/>
      <c r="J48" s="603"/>
      <c r="K48" s="188"/>
      <c r="M48"/>
      <c r="N48"/>
      <c r="O48"/>
      <c r="P48"/>
      <c r="Q48"/>
      <c r="R48"/>
      <c r="S48"/>
      <c r="T48"/>
      <c r="U48"/>
      <c r="V48"/>
    </row>
    <row r="49" spans="1:22" s="2" customFormat="1">
      <c r="A49" s="234"/>
      <c r="B49" s="604"/>
      <c r="C49" s="605"/>
      <c r="D49" s="605"/>
      <c r="E49" s="605"/>
      <c r="F49" s="605"/>
      <c r="G49" s="605"/>
      <c r="H49" s="605"/>
      <c r="I49" s="605"/>
      <c r="J49" s="606"/>
      <c r="K49" s="188"/>
      <c r="M49"/>
      <c r="N49"/>
      <c r="O49"/>
      <c r="P49"/>
      <c r="Q49"/>
      <c r="R49"/>
      <c r="S49"/>
      <c r="T49"/>
      <c r="U49"/>
      <c r="V49"/>
    </row>
    <row r="50" spans="1:22" s="2" customFormat="1" ht="14" thickBot="1">
      <c r="A50" s="235"/>
      <c r="B50" s="593"/>
      <c r="C50" s="594"/>
      <c r="D50" s="594"/>
      <c r="E50" s="594"/>
      <c r="F50" s="594"/>
      <c r="G50" s="594"/>
      <c r="H50" s="594"/>
      <c r="I50" s="594"/>
      <c r="J50" s="595"/>
      <c r="K50" s="188"/>
      <c r="M50"/>
      <c r="N50"/>
      <c r="O50"/>
      <c r="P50"/>
      <c r="Q50"/>
      <c r="R50"/>
      <c r="S50"/>
      <c r="T50"/>
      <c r="U50"/>
      <c r="V50"/>
    </row>
    <row r="51" spans="1:2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2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</sheetData>
  <mergeCells count="63">
    <mergeCell ref="H8:I8"/>
    <mergeCell ref="A1:J2"/>
    <mergeCell ref="H4:I4"/>
    <mergeCell ref="E4:F4"/>
    <mergeCell ref="B4:C4"/>
    <mergeCell ref="H5:I5"/>
    <mergeCell ref="H6:I6"/>
    <mergeCell ref="H7:I7"/>
    <mergeCell ref="B5:C5"/>
    <mergeCell ref="B6:C6"/>
    <mergeCell ref="B7:C7"/>
    <mergeCell ref="B8:C8"/>
    <mergeCell ref="E5:F5"/>
    <mergeCell ref="E6:F6"/>
    <mergeCell ref="E7:F7"/>
    <mergeCell ref="E8:F8"/>
    <mergeCell ref="B17:J17"/>
    <mergeCell ref="B18:J18"/>
    <mergeCell ref="B11:J11"/>
    <mergeCell ref="B12:J12"/>
    <mergeCell ref="B16:J16"/>
    <mergeCell ref="B15:J15"/>
    <mergeCell ref="B13:J13"/>
    <mergeCell ref="B14:J14"/>
    <mergeCell ref="B29:J29"/>
    <mergeCell ref="B30:J30"/>
    <mergeCell ref="B19:J19"/>
    <mergeCell ref="B27:J27"/>
    <mergeCell ref="B22:J22"/>
    <mergeCell ref="B23:J23"/>
    <mergeCell ref="B24:J24"/>
    <mergeCell ref="B25:J25"/>
    <mergeCell ref="B35:J35"/>
    <mergeCell ref="B36:J36"/>
    <mergeCell ref="B38:J38"/>
    <mergeCell ref="B39:J39"/>
    <mergeCell ref="B31:J31"/>
    <mergeCell ref="B32:J32"/>
    <mergeCell ref="B33:J33"/>
    <mergeCell ref="B34:J34"/>
    <mergeCell ref="H41:J41"/>
    <mergeCell ref="D44:G44"/>
    <mergeCell ref="D45:G45"/>
    <mergeCell ref="H42:J42"/>
    <mergeCell ref="H43:J43"/>
    <mergeCell ref="H44:J44"/>
    <mergeCell ref="H45:J45"/>
    <mergeCell ref="B40:J40"/>
    <mergeCell ref="B50:J50"/>
    <mergeCell ref="B41:C41"/>
    <mergeCell ref="B42:C42"/>
    <mergeCell ref="B43:C43"/>
    <mergeCell ref="B44:C44"/>
    <mergeCell ref="B45:C45"/>
    <mergeCell ref="B46:C46"/>
    <mergeCell ref="D41:G41"/>
    <mergeCell ref="D42:G42"/>
    <mergeCell ref="D43:G43"/>
    <mergeCell ref="B47:J47"/>
    <mergeCell ref="B48:J48"/>
    <mergeCell ref="B49:J49"/>
    <mergeCell ref="D46:G46"/>
    <mergeCell ref="H46:J46"/>
  </mergeCells>
  <pageMargins left="0.75" right="0.75" top="1" bottom="1" header="0.5" footer="0.5"/>
  <pageSetup scale="86" orientation="portrait" horizontalDpi="300" verticalDpi="300"/>
  <headerFooter>
    <oddFooter>&amp;LTool Debug Sheet&amp;CHEWLETT PACKARD CONFIDENTIAL&amp;RMoldQualD12.20.9..xls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32"/>
  <sheetViews>
    <sheetView showGridLines="0" zoomScale="138" workbookViewId="0">
      <selection activeCell="A5" sqref="A5:J5"/>
    </sheetView>
  </sheetViews>
  <sheetFormatPr baseColWidth="10" defaultColWidth="8.83203125" defaultRowHeight="13"/>
  <sheetData>
    <row r="1" spans="1:11">
      <c r="A1" s="240"/>
      <c r="B1" s="241"/>
      <c r="C1" s="241"/>
      <c r="D1" s="241"/>
      <c r="E1" s="241"/>
      <c r="F1" s="241"/>
      <c r="G1" s="241"/>
      <c r="H1" s="241"/>
      <c r="I1" s="241"/>
      <c r="J1" s="242"/>
      <c r="K1" s="55"/>
    </row>
    <row r="2" spans="1:11" ht="19">
      <c r="A2" s="229"/>
      <c r="B2" s="55"/>
      <c r="C2" s="55"/>
      <c r="D2" s="157" t="s">
        <v>345</v>
      </c>
      <c r="E2" s="55"/>
      <c r="F2" s="55"/>
      <c r="G2" s="55"/>
      <c r="H2" s="55"/>
      <c r="I2" s="55"/>
      <c r="J2" s="230"/>
      <c r="K2" s="55"/>
    </row>
    <row r="3" spans="1:11">
      <c r="A3" s="229"/>
      <c r="B3" s="55"/>
      <c r="C3" s="55"/>
      <c r="D3" s="55"/>
      <c r="E3" s="55"/>
      <c r="F3" s="55"/>
      <c r="G3" s="55"/>
      <c r="H3" s="55"/>
      <c r="I3" s="55"/>
      <c r="J3" s="230"/>
      <c r="K3" s="55"/>
    </row>
    <row r="4" spans="1:11">
      <c r="A4" s="229"/>
      <c r="B4" s="55"/>
      <c r="C4" s="55"/>
      <c r="D4" s="55"/>
      <c r="E4" s="55"/>
      <c r="F4" s="55"/>
      <c r="G4" s="55"/>
      <c r="H4" s="55"/>
      <c r="I4" s="55"/>
      <c r="J4" s="230"/>
      <c r="K4" s="55"/>
    </row>
    <row r="5" spans="1:11">
      <c r="A5" s="623"/>
      <c r="B5" s="623"/>
      <c r="C5" s="623"/>
      <c r="D5" s="623"/>
      <c r="E5" s="623"/>
      <c r="F5" s="623"/>
      <c r="G5" s="623"/>
      <c r="H5" s="623"/>
      <c r="I5" s="623"/>
      <c r="J5" s="623"/>
      <c r="K5" s="55"/>
    </row>
    <row r="6" spans="1:11">
      <c r="A6" s="623"/>
      <c r="B6" s="623"/>
      <c r="C6" s="623"/>
      <c r="D6" s="623"/>
      <c r="E6" s="623"/>
      <c r="F6" s="623"/>
      <c r="G6" s="623"/>
      <c r="H6" s="623"/>
      <c r="I6" s="623"/>
      <c r="J6" s="623"/>
      <c r="K6" s="55"/>
    </row>
    <row r="7" spans="1:11">
      <c r="A7" s="623"/>
      <c r="B7" s="623"/>
      <c r="C7" s="623"/>
      <c r="D7" s="623"/>
      <c r="E7" s="623"/>
      <c r="F7" s="623"/>
      <c r="G7" s="623"/>
      <c r="H7" s="623"/>
      <c r="I7" s="623"/>
      <c r="J7" s="623"/>
      <c r="K7" s="55"/>
    </row>
    <row r="8" spans="1:11">
      <c r="A8" s="623"/>
      <c r="B8" s="623"/>
      <c r="C8" s="623"/>
      <c r="D8" s="623"/>
      <c r="E8" s="623"/>
      <c r="F8" s="623"/>
      <c r="G8" s="623"/>
      <c r="H8" s="623"/>
      <c r="I8" s="623"/>
      <c r="J8" s="623"/>
      <c r="K8" s="55"/>
    </row>
    <row r="9" spans="1:11">
      <c r="A9" s="623"/>
      <c r="B9" s="623"/>
      <c r="C9" s="623"/>
      <c r="D9" s="623"/>
      <c r="E9" s="623"/>
      <c r="F9" s="623"/>
      <c r="G9" s="623"/>
      <c r="H9" s="623"/>
      <c r="I9" s="623"/>
      <c r="J9" s="623"/>
      <c r="K9" s="55"/>
    </row>
    <row r="10" spans="1:11">
      <c r="A10" s="623"/>
      <c r="B10" s="623"/>
      <c r="C10" s="623"/>
      <c r="D10" s="623"/>
      <c r="E10" s="623"/>
      <c r="F10" s="623"/>
      <c r="G10" s="623"/>
      <c r="H10" s="623"/>
      <c r="I10" s="623"/>
      <c r="J10" s="623"/>
      <c r="K10" s="55"/>
    </row>
    <row r="11" spans="1:11">
      <c r="A11" s="623"/>
      <c r="B11" s="623"/>
      <c r="C11" s="623"/>
      <c r="D11" s="623"/>
      <c r="E11" s="623"/>
      <c r="F11" s="623"/>
      <c r="G11" s="623"/>
      <c r="H11" s="623"/>
      <c r="I11" s="623"/>
      <c r="J11" s="623"/>
      <c r="K11" s="55"/>
    </row>
    <row r="12" spans="1:11">
      <c r="A12" s="623"/>
      <c r="B12" s="623"/>
      <c r="C12" s="623"/>
      <c r="D12" s="623"/>
      <c r="E12" s="623"/>
      <c r="F12" s="623"/>
      <c r="G12" s="623"/>
      <c r="H12" s="623"/>
      <c r="I12" s="623"/>
      <c r="J12" s="623"/>
      <c r="K12" s="55"/>
    </row>
    <row r="13" spans="1:11">
      <c r="A13" s="623"/>
      <c r="B13" s="623"/>
      <c r="C13" s="623"/>
      <c r="D13" s="623"/>
      <c r="E13" s="623"/>
      <c r="F13" s="623"/>
      <c r="G13" s="623"/>
      <c r="H13" s="623"/>
      <c r="I13" s="623"/>
      <c r="J13" s="623"/>
      <c r="K13" s="55"/>
    </row>
    <row r="14" spans="1:11">
      <c r="A14" s="623"/>
      <c r="B14" s="623"/>
      <c r="C14" s="623"/>
      <c r="D14" s="623"/>
      <c r="E14" s="623"/>
      <c r="F14" s="623"/>
      <c r="G14" s="623"/>
      <c r="H14" s="623"/>
      <c r="I14" s="623"/>
      <c r="J14" s="623"/>
      <c r="K14" s="55"/>
    </row>
    <row r="15" spans="1:11">
      <c r="A15" s="623"/>
      <c r="B15" s="623"/>
      <c r="C15" s="623"/>
      <c r="D15" s="623"/>
      <c r="E15" s="623"/>
      <c r="F15" s="623"/>
      <c r="G15" s="623"/>
      <c r="H15" s="623"/>
      <c r="I15" s="623"/>
      <c r="J15" s="623"/>
      <c r="K15" s="55"/>
    </row>
    <row r="16" spans="1:11">
      <c r="A16" s="623"/>
      <c r="B16" s="623"/>
      <c r="C16" s="623"/>
      <c r="D16" s="623"/>
      <c r="E16" s="623"/>
      <c r="F16" s="623"/>
      <c r="G16" s="623"/>
      <c r="H16" s="623"/>
      <c r="I16" s="623"/>
      <c r="J16" s="623"/>
      <c r="K16" s="55"/>
    </row>
    <row r="17" spans="1:11">
      <c r="A17" s="623"/>
      <c r="B17" s="623"/>
      <c r="C17" s="623"/>
      <c r="D17" s="623"/>
      <c r="E17" s="623"/>
      <c r="F17" s="623"/>
      <c r="G17" s="623"/>
      <c r="H17" s="623"/>
      <c r="I17" s="623"/>
      <c r="J17" s="623"/>
      <c r="K17" s="55"/>
    </row>
    <row r="18" spans="1:11">
      <c r="A18" s="623"/>
      <c r="B18" s="623"/>
      <c r="C18" s="623"/>
      <c r="D18" s="623"/>
      <c r="E18" s="623"/>
      <c r="F18" s="623"/>
      <c r="G18" s="623"/>
      <c r="H18" s="623"/>
      <c r="I18" s="623"/>
      <c r="J18" s="623"/>
      <c r="K18" s="55"/>
    </row>
    <row r="19" spans="1:11">
      <c r="A19" s="623"/>
      <c r="B19" s="623"/>
      <c r="C19" s="623"/>
      <c r="D19" s="623"/>
      <c r="E19" s="623"/>
      <c r="F19" s="623"/>
      <c r="G19" s="623"/>
      <c r="H19" s="623"/>
      <c r="I19" s="623"/>
      <c r="J19" s="623"/>
      <c r="K19" s="55"/>
    </row>
    <row r="20" spans="1:11">
      <c r="A20" s="623"/>
      <c r="B20" s="623"/>
      <c r="C20" s="623"/>
      <c r="D20" s="623"/>
      <c r="E20" s="623"/>
      <c r="F20" s="623"/>
      <c r="G20" s="623"/>
      <c r="H20" s="623"/>
      <c r="I20" s="623"/>
      <c r="J20" s="623"/>
      <c r="K20" s="55"/>
    </row>
    <row r="21" spans="1:11">
      <c r="A21" s="623"/>
      <c r="B21" s="623"/>
      <c r="C21" s="623"/>
      <c r="D21" s="623"/>
      <c r="E21" s="623"/>
      <c r="F21" s="623"/>
      <c r="G21" s="623"/>
      <c r="H21" s="623"/>
      <c r="I21" s="623"/>
      <c r="J21" s="623"/>
      <c r="K21" s="55"/>
    </row>
    <row r="22" spans="1:11">
      <c r="A22" s="623"/>
      <c r="B22" s="623"/>
      <c r="C22" s="623"/>
      <c r="D22" s="623"/>
      <c r="E22" s="623"/>
      <c r="F22" s="623"/>
      <c r="G22" s="623"/>
      <c r="H22" s="623"/>
      <c r="I22" s="623"/>
      <c r="J22" s="623"/>
      <c r="K22" s="55"/>
    </row>
    <row r="23" spans="1:11">
      <c r="A23" s="623"/>
      <c r="B23" s="623"/>
      <c r="C23" s="623"/>
      <c r="D23" s="623"/>
      <c r="E23" s="623"/>
      <c r="F23" s="623"/>
      <c r="G23" s="623"/>
      <c r="H23" s="623"/>
      <c r="I23" s="623"/>
      <c r="J23" s="623"/>
      <c r="K23" s="55"/>
    </row>
    <row r="24" spans="1:11">
      <c r="A24" s="623"/>
      <c r="B24" s="623"/>
      <c r="C24" s="623"/>
      <c r="D24" s="623"/>
      <c r="E24" s="623"/>
      <c r="F24" s="623"/>
      <c r="G24" s="623"/>
      <c r="H24" s="623"/>
      <c r="I24" s="623"/>
      <c r="J24" s="623"/>
      <c r="K24" s="55"/>
    </row>
    <row r="25" spans="1:11">
      <c r="A25" s="623"/>
      <c r="B25" s="623"/>
      <c r="C25" s="623"/>
      <c r="D25" s="623"/>
      <c r="E25" s="623"/>
      <c r="F25" s="623"/>
      <c r="G25" s="623"/>
      <c r="H25" s="623"/>
      <c r="I25" s="623"/>
      <c r="J25" s="623"/>
      <c r="K25" s="55"/>
    </row>
    <row r="26" spans="1:11">
      <c r="A26" s="623"/>
      <c r="B26" s="623"/>
      <c r="C26" s="623"/>
      <c r="D26" s="623"/>
      <c r="E26" s="623"/>
      <c r="F26" s="623"/>
      <c r="G26" s="623"/>
      <c r="H26" s="623"/>
      <c r="I26" s="623"/>
      <c r="J26" s="623"/>
      <c r="K26" s="55"/>
    </row>
    <row r="27" spans="1:11">
      <c r="A27" s="623"/>
      <c r="B27" s="623"/>
      <c r="C27" s="623"/>
      <c r="D27" s="623"/>
      <c r="E27" s="623"/>
      <c r="F27" s="623"/>
      <c r="G27" s="623"/>
      <c r="H27" s="623"/>
      <c r="I27" s="623"/>
      <c r="J27" s="623"/>
      <c r="K27" s="55"/>
    </row>
    <row r="28" spans="1:11">
      <c r="A28" s="623"/>
      <c r="B28" s="623"/>
      <c r="C28" s="623"/>
      <c r="D28" s="623"/>
      <c r="E28" s="623"/>
      <c r="F28" s="623"/>
      <c r="G28" s="623"/>
      <c r="H28" s="623"/>
      <c r="I28" s="623"/>
      <c r="J28" s="623"/>
      <c r="K28" s="55"/>
    </row>
    <row r="29" spans="1:11">
      <c r="A29" s="623"/>
      <c r="B29" s="623"/>
      <c r="C29" s="623"/>
      <c r="D29" s="623"/>
      <c r="E29" s="623"/>
      <c r="F29" s="623"/>
      <c r="G29" s="623"/>
      <c r="H29" s="623"/>
      <c r="I29" s="623"/>
      <c r="J29" s="623"/>
      <c r="K29" s="55"/>
    </row>
    <row r="30" spans="1:11">
      <c r="A30" s="623"/>
      <c r="B30" s="623"/>
      <c r="C30" s="623"/>
      <c r="D30" s="623"/>
      <c r="E30" s="623"/>
      <c r="F30" s="623"/>
      <c r="G30" s="623"/>
      <c r="H30" s="623"/>
      <c r="I30" s="623"/>
      <c r="J30" s="623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</sheetData>
  <mergeCells count="26">
    <mergeCell ref="A23:J23"/>
    <mergeCell ref="A24:J24"/>
    <mergeCell ref="A29:J29"/>
    <mergeCell ref="A30:J30"/>
    <mergeCell ref="A25:J25"/>
    <mergeCell ref="A26:J26"/>
    <mergeCell ref="A27:J27"/>
    <mergeCell ref="A28:J28"/>
    <mergeCell ref="A22:J22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10:J10"/>
    <mergeCell ref="A5:J5"/>
    <mergeCell ref="A6:J6"/>
    <mergeCell ref="A7:J7"/>
    <mergeCell ref="A8:J8"/>
    <mergeCell ref="A9:J9"/>
  </mergeCells>
  <pageMargins left="0.75" right="0.75" top="1" bottom="1" header="0.5" footer="0.5"/>
  <pageSetup scale="90" orientation="portrait" horizontalDpi="300" verticalDpi="300"/>
  <headerFooter>
    <oddFooter>&amp;LTool Debug Notes&amp;CHEWLETT PACLARD CONFIDENTIAL&amp;RMoldQualD12.20.99.xls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0"/>
  <sheetViews>
    <sheetView showGridLines="0" zoomScale="125" workbookViewId="0">
      <selection activeCell="Q43" sqref="Q43"/>
    </sheetView>
  </sheetViews>
  <sheetFormatPr baseColWidth="10" defaultColWidth="8.83203125" defaultRowHeight="13"/>
  <cols>
    <col min="1" max="1" width="14.5" customWidth="1"/>
    <col min="2" max="2" width="16.1640625" customWidth="1"/>
    <col min="3" max="3" width="14.5" customWidth="1"/>
    <col min="4" max="4" width="14.33203125" customWidth="1"/>
    <col min="5" max="5" width="16.33203125" customWidth="1"/>
    <col min="6" max="6" width="12.1640625" bestFit="1" customWidth="1"/>
    <col min="7" max="7" width="11.5" customWidth="1"/>
    <col min="9" max="9" width="9.33203125" bestFit="1" customWidth="1"/>
  </cols>
  <sheetData>
    <row r="1" spans="1:16" ht="39">
      <c r="A1" s="55"/>
      <c r="B1" s="55"/>
      <c r="C1" s="55"/>
      <c r="D1" s="55"/>
      <c r="E1" s="55"/>
      <c r="F1" s="249" t="s">
        <v>822</v>
      </c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9" thickBot="1">
      <c r="A2" s="55"/>
      <c r="B2" s="55"/>
      <c r="C2" s="55"/>
      <c r="D2" s="55"/>
      <c r="E2" s="250" t="s">
        <v>323</v>
      </c>
      <c r="F2" s="251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14" thickBot="1">
      <c r="A3" s="202" t="s">
        <v>29</v>
      </c>
      <c r="B3" s="581">
        <f>Outline!$B$4</f>
        <v>36579</v>
      </c>
      <c r="C3" s="573"/>
      <c r="D3" s="203" t="s">
        <v>934</v>
      </c>
      <c r="E3" s="572" t="str">
        <f>Outline!$E$4</f>
        <v>Snap Fitment</v>
      </c>
      <c r="F3" s="573"/>
      <c r="G3" s="203" t="s">
        <v>38</v>
      </c>
      <c r="H3" s="572" t="str">
        <f>Outline!$H$4</f>
        <v>TBD</v>
      </c>
      <c r="I3" s="573"/>
      <c r="J3" s="55"/>
      <c r="K3" s="55"/>
      <c r="L3" s="55"/>
      <c r="M3" s="55"/>
      <c r="N3" s="55"/>
      <c r="O3" s="55"/>
      <c r="P3" s="55"/>
    </row>
    <row r="4" spans="1:16" ht="14" thickBot="1">
      <c r="A4" s="202" t="s">
        <v>30</v>
      </c>
      <c r="B4" s="572" t="str">
        <f>Outline!$B$5</f>
        <v>Nypro Oregon</v>
      </c>
      <c r="C4" s="573"/>
      <c r="D4" s="203" t="s">
        <v>34</v>
      </c>
      <c r="E4" s="572" t="str">
        <f>Outline!$E$5</f>
        <v>WLDCT-FIT01</v>
      </c>
      <c r="F4" s="573"/>
      <c r="G4" s="203" t="s">
        <v>39</v>
      </c>
      <c r="H4" s="572" t="str">
        <f>Outline!$H$5</f>
        <v>TBD</v>
      </c>
      <c r="I4" s="573"/>
      <c r="J4" s="55"/>
      <c r="K4" s="55"/>
      <c r="L4" s="55"/>
      <c r="M4" s="55"/>
      <c r="N4" s="55"/>
      <c r="O4" s="55"/>
      <c r="P4" s="55"/>
    </row>
    <row r="5" spans="1:16" ht="14" thickBot="1">
      <c r="A5" s="202" t="s">
        <v>31</v>
      </c>
      <c r="B5" s="572" t="str">
        <f>Outline!$B$6</f>
        <v>Dowlex 2027A  LLDPE</v>
      </c>
      <c r="C5" s="573"/>
      <c r="D5" s="203" t="s">
        <v>35</v>
      </c>
      <c r="E5" s="572" t="str">
        <f>Outline!$E$6</f>
        <v>Rev 7</v>
      </c>
      <c r="F5" s="573"/>
      <c r="G5" s="203" t="s">
        <v>40</v>
      </c>
      <c r="H5" s="572" t="str">
        <f>Outline!$H$6</f>
        <v>TBD</v>
      </c>
      <c r="I5" s="573"/>
      <c r="J5" s="55"/>
      <c r="K5" s="386"/>
      <c r="L5" s="55" t="s">
        <v>234</v>
      </c>
      <c r="M5" s="55"/>
      <c r="N5" s="55"/>
      <c r="O5" s="55"/>
      <c r="P5" s="55"/>
    </row>
    <row r="6" spans="1:16" ht="14" thickBot="1">
      <c r="A6" s="202" t="s">
        <v>32</v>
      </c>
      <c r="B6" s="572" t="str">
        <f>Outline!$B$7</f>
        <v>TBD</v>
      </c>
      <c r="C6" s="573"/>
      <c r="D6" s="203" t="s">
        <v>36</v>
      </c>
      <c r="E6" s="572">
        <f>Outline!$E$7</f>
        <v>4</v>
      </c>
      <c r="F6" s="573"/>
      <c r="G6" s="203" t="s">
        <v>41</v>
      </c>
      <c r="H6" s="572" t="str">
        <f>Outline!$H$7</f>
        <v>Gary Freiberg</v>
      </c>
      <c r="I6" s="573"/>
      <c r="J6" s="55"/>
      <c r="K6" s="14"/>
      <c r="L6" s="55" t="s">
        <v>267</v>
      </c>
      <c r="M6" s="55"/>
      <c r="N6" s="55"/>
      <c r="O6" s="55"/>
      <c r="P6" s="55"/>
    </row>
    <row r="7" spans="1:16" ht="14" thickBot="1">
      <c r="A7" s="202" t="s">
        <v>33</v>
      </c>
      <c r="B7" s="572" t="str">
        <f>Outline!$B$8</f>
        <v>Nypro Mold</v>
      </c>
      <c r="C7" s="573"/>
      <c r="D7" s="203" t="s">
        <v>37</v>
      </c>
      <c r="E7" s="572" t="str">
        <f>Outline!$E$8</f>
        <v>Glen Duncan</v>
      </c>
      <c r="F7" s="573"/>
      <c r="G7" s="203" t="s">
        <v>806</v>
      </c>
      <c r="H7" s="572" t="str">
        <f>Outline!$H$8</f>
        <v>T-361607</v>
      </c>
      <c r="I7" s="573"/>
      <c r="J7" s="55"/>
      <c r="K7" s="12"/>
      <c r="L7" s="55" t="s">
        <v>236</v>
      </c>
      <c r="M7" s="55"/>
      <c r="N7" s="55"/>
      <c r="O7" s="55"/>
      <c r="P7" s="55"/>
    </row>
    <row r="8" spans="1:16" ht="19" thickBot="1">
      <c r="A8" s="55"/>
      <c r="B8" s="55"/>
      <c r="C8" s="55"/>
      <c r="D8" s="55"/>
      <c r="E8" s="253"/>
      <c r="F8" s="252"/>
      <c r="G8" s="55"/>
      <c r="H8" s="55"/>
      <c r="I8" s="254"/>
      <c r="J8" s="252"/>
      <c r="K8" s="13"/>
      <c r="L8" s="56" t="s">
        <v>237</v>
      </c>
      <c r="M8" s="55"/>
      <c r="N8" s="55"/>
      <c r="O8" s="55"/>
      <c r="P8" s="55"/>
    </row>
    <row r="9" spans="1:16" ht="19" thickBot="1">
      <c r="A9" s="55"/>
      <c r="B9" s="255" t="s">
        <v>207</v>
      </c>
      <c r="C9" s="55"/>
      <c r="D9" s="55"/>
      <c r="E9" s="473"/>
      <c r="F9" s="261" t="s">
        <v>313</v>
      </c>
      <c r="G9" s="55"/>
      <c r="H9" s="55"/>
      <c r="I9" s="254"/>
      <c r="J9" s="252"/>
      <c r="K9" s="55"/>
      <c r="L9" s="55"/>
      <c r="M9" s="55"/>
      <c r="N9" s="55"/>
      <c r="O9" s="55"/>
      <c r="P9" s="55"/>
    </row>
    <row r="10" spans="1:16" ht="17" thickBot="1">
      <c r="A10" s="55"/>
      <c r="B10" s="255" t="s">
        <v>659</v>
      </c>
      <c r="C10" s="55"/>
      <c r="D10" s="55"/>
      <c r="E10" s="473"/>
      <c r="F10" s="251" t="s">
        <v>313</v>
      </c>
      <c r="G10" s="55" t="s">
        <v>314</v>
      </c>
      <c r="H10" s="55"/>
      <c r="I10" s="28">
        <f>SUM(E10*1.2)</f>
        <v>0</v>
      </c>
      <c r="J10" s="55"/>
      <c r="K10" s="55"/>
      <c r="L10" s="55"/>
      <c r="M10" s="55"/>
      <c r="N10" s="55"/>
      <c r="O10" s="55"/>
      <c r="P10" s="55"/>
    </row>
    <row r="11" spans="1:16" ht="19" thickBot="1">
      <c r="A11" s="244" t="s">
        <v>162</v>
      </c>
      <c r="B11" s="55"/>
      <c r="C11" s="55"/>
      <c r="D11" s="55"/>
      <c r="E11" s="55"/>
      <c r="F11" s="256" t="s">
        <v>660</v>
      </c>
      <c r="G11" s="55"/>
      <c r="H11" s="55"/>
      <c r="I11" s="472"/>
      <c r="J11" t="s">
        <v>313</v>
      </c>
      <c r="K11" s="55"/>
      <c r="L11" s="55"/>
      <c r="M11" s="55"/>
      <c r="N11" s="55"/>
      <c r="O11" s="55"/>
      <c r="P11" s="55"/>
    </row>
    <row r="12" spans="1:16">
      <c r="A12" s="55"/>
      <c r="B12" s="55"/>
      <c r="C12" s="55"/>
      <c r="D12" s="55"/>
      <c r="E12" s="55"/>
      <c r="F12" s="251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6">
      <c r="A13" s="245" t="s">
        <v>933</v>
      </c>
      <c r="B13" s="245" t="s">
        <v>163</v>
      </c>
      <c r="C13" s="245" t="s">
        <v>164</v>
      </c>
      <c r="D13" s="245" t="s">
        <v>165</v>
      </c>
      <c r="E13" s="245" t="s">
        <v>166</v>
      </c>
      <c r="F13" s="251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16" ht="14">
      <c r="A14" s="245" t="s">
        <v>167</v>
      </c>
      <c r="B14" s="245" t="s">
        <v>168</v>
      </c>
      <c r="C14" s="245" t="s">
        <v>168</v>
      </c>
      <c r="D14" s="245" t="s">
        <v>168</v>
      </c>
      <c r="E14" s="245" t="s">
        <v>168</v>
      </c>
      <c r="F14" s="251" t="s">
        <v>243</v>
      </c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16" ht="14">
      <c r="A15" s="246" t="s">
        <v>169</v>
      </c>
      <c r="B15" s="55"/>
      <c r="C15" s="55"/>
      <c r="D15" s="55"/>
      <c r="E15" s="55"/>
      <c r="F15" s="251" t="s">
        <v>324</v>
      </c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6">
      <c r="A16" s="247">
        <v>0</v>
      </c>
      <c r="B16" s="474"/>
      <c r="C16" s="474"/>
      <c r="D16" s="474"/>
      <c r="E16" s="257" t="str">
        <f t="shared" ref="E16:E35" si="0">IF(SUM(B16:D16)=0," ",SUM(B16:D16)/3)</f>
        <v xml:space="preserve"> </v>
      </c>
      <c r="F16" s="258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>
      <c r="A17" s="248">
        <f>E9</f>
        <v>0</v>
      </c>
      <c r="B17" s="474"/>
      <c r="C17" s="474"/>
      <c r="D17" s="474"/>
      <c r="E17" s="257" t="str">
        <f t="shared" si="0"/>
        <v xml:space="preserve"> </v>
      </c>
      <c r="F17" s="259" t="e">
        <f>SUM((E17-E16)/E16)</f>
        <v>#VALUE!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>
      <c r="A18" s="248">
        <f>SUM(A17+$E$9)</f>
        <v>0</v>
      </c>
      <c r="B18" s="474"/>
      <c r="C18" s="474"/>
      <c r="D18" s="474"/>
      <c r="E18" s="257" t="str">
        <f t="shared" si="0"/>
        <v xml:space="preserve"> </v>
      </c>
      <c r="F18" s="259" t="e">
        <f t="shared" ref="F18:F35" si="1">SUM((E18-E17)/E17)</f>
        <v>#VALUE!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1:16">
      <c r="A19" s="248">
        <f>SUM(A18+$E$9)</f>
        <v>0</v>
      </c>
      <c r="B19" s="474"/>
      <c r="C19" s="474"/>
      <c r="D19" s="474"/>
      <c r="E19" s="257" t="str">
        <f t="shared" si="0"/>
        <v xml:space="preserve"> </v>
      </c>
      <c r="F19" s="259" t="e">
        <f t="shared" si="1"/>
        <v>#VALUE!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6">
      <c r="A20" s="248">
        <f>SUM(A19+$E$9)</f>
        <v>0</v>
      </c>
      <c r="B20" s="474"/>
      <c r="C20" s="474"/>
      <c r="D20" s="474"/>
      <c r="E20" s="257" t="str">
        <f t="shared" si="0"/>
        <v xml:space="preserve"> </v>
      </c>
      <c r="F20" s="259" t="e">
        <f t="shared" si="1"/>
        <v>#VALUE!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16">
      <c r="A21" s="248">
        <f>SUM(A20+$E$9)</f>
        <v>0</v>
      </c>
      <c r="B21" s="474"/>
      <c r="C21" s="474"/>
      <c r="D21" s="474"/>
      <c r="E21" s="257" t="str">
        <f t="shared" si="0"/>
        <v xml:space="preserve"> </v>
      </c>
      <c r="F21" s="259" t="e">
        <f t="shared" si="1"/>
        <v>#VALUE!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16">
      <c r="A22" s="248">
        <f>SUM(A21+$E$9)</f>
        <v>0</v>
      </c>
      <c r="B22" s="474"/>
      <c r="C22" s="474"/>
      <c r="D22" s="474"/>
      <c r="E22" s="257" t="str">
        <f t="shared" si="0"/>
        <v xml:space="preserve"> </v>
      </c>
      <c r="F22" s="259" t="e">
        <f t="shared" si="1"/>
        <v>#VALUE!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</row>
    <row r="23" spans="1:16">
      <c r="A23" s="248">
        <f t="shared" ref="A23:A35" si="2">SUM(A22+$E$9)</f>
        <v>0</v>
      </c>
      <c r="B23" s="474"/>
      <c r="C23" s="474"/>
      <c r="D23" s="474"/>
      <c r="E23" s="257" t="str">
        <f t="shared" si="0"/>
        <v xml:space="preserve"> </v>
      </c>
      <c r="F23" s="259" t="e">
        <f t="shared" si="1"/>
        <v>#VALUE!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>
      <c r="A24" s="248">
        <f t="shared" si="2"/>
        <v>0</v>
      </c>
      <c r="B24" s="474"/>
      <c r="C24" s="474"/>
      <c r="D24" s="474"/>
      <c r="E24" s="257" t="str">
        <f t="shared" si="0"/>
        <v xml:space="preserve"> </v>
      </c>
      <c r="F24" s="259" t="e">
        <f t="shared" si="1"/>
        <v>#VALUE!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1:16">
      <c r="A25" s="248">
        <f t="shared" si="2"/>
        <v>0</v>
      </c>
      <c r="B25" s="474"/>
      <c r="C25" s="474"/>
      <c r="D25" s="474"/>
      <c r="E25" s="257" t="str">
        <f t="shared" si="0"/>
        <v xml:space="preserve"> </v>
      </c>
      <c r="F25" s="259" t="e">
        <f t="shared" si="1"/>
        <v>#VALUE!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1:16">
      <c r="A26" s="248">
        <f t="shared" si="2"/>
        <v>0</v>
      </c>
      <c r="B26" s="474"/>
      <c r="C26" s="474"/>
      <c r="D26" s="474"/>
      <c r="E26" s="257" t="str">
        <f t="shared" si="0"/>
        <v xml:space="preserve"> </v>
      </c>
      <c r="F26" s="259" t="e">
        <f t="shared" si="1"/>
        <v>#VALUE!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16">
      <c r="A27" s="248">
        <f t="shared" si="2"/>
        <v>0</v>
      </c>
      <c r="B27" s="474"/>
      <c r="C27" s="474"/>
      <c r="D27" s="474"/>
      <c r="E27" s="257" t="str">
        <f t="shared" si="0"/>
        <v xml:space="preserve"> </v>
      </c>
      <c r="F27" s="259" t="e">
        <f t="shared" si="1"/>
        <v>#VALUE!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1:16">
      <c r="A28" s="248">
        <f t="shared" si="2"/>
        <v>0</v>
      </c>
      <c r="B28" s="474"/>
      <c r="C28" s="474"/>
      <c r="D28" s="474"/>
      <c r="E28" s="257" t="str">
        <f t="shared" si="0"/>
        <v xml:space="preserve"> </v>
      </c>
      <c r="F28" s="259" t="e">
        <f t="shared" si="1"/>
        <v>#VALUE!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16">
      <c r="A29" s="248">
        <f t="shared" si="2"/>
        <v>0</v>
      </c>
      <c r="B29" s="474"/>
      <c r="C29" s="474"/>
      <c r="D29" s="474"/>
      <c r="E29" s="257" t="str">
        <f t="shared" si="0"/>
        <v xml:space="preserve"> </v>
      </c>
      <c r="F29" s="259" t="e">
        <f t="shared" si="1"/>
        <v>#VALUE!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>
      <c r="A30" s="248">
        <f t="shared" si="2"/>
        <v>0</v>
      </c>
      <c r="B30" s="474"/>
      <c r="C30" s="474"/>
      <c r="D30" s="474"/>
      <c r="E30" s="257" t="str">
        <f t="shared" si="0"/>
        <v xml:space="preserve"> </v>
      </c>
      <c r="F30" s="259" t="e">
        <f t="shared" si="1"/>
        <v>#VALUE!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16">
      <c r="A31" s="248">
        <f t="shared" si="2"/>
        <v>0</v>
      </c>
      <c r="B31" s="474"/>
      <c r="C31" s="474"/>
      <c r="D31" s="474"/>
      <c r="E31" s="257" t="str">
        <f t="shared" si="0"/>
        <v xml:space="preserve"> </v>
      </c>
      <c r="F31" s="259" t="e">
        <f t="shared" si="1"/>
        <v>#VALUE!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>
      <c r="A32" s="248">
        <f t="shared" si="2"/>
        <v>0</v>
      </c>
      <c r="B32" s="474"/>
      <c r="C32" s="474"/>
      <c r="D32" s="474"/>
      <c r="E32" s="257" t="str">
        <f t="shared" si="0"/>
        <v xml:space="preserve"> </v>
      </c>
      <c r="F32" s="259" t="e">
        <f t="shared" si="1"/>
        <v>#VALUE!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1:16">
      <c r="A33" s="248">
        <f t="shared" si="2"/>
        <v>0</v>
      </c>
      <c r="B33" s="474"/>
      <c r="C33" s="474"/>
      <c r="D33" s="474"/>
      <c r="E33" s="257" t="str">
        <f t="shared" si="0"/>
        <v xml:space="preserve"> </v>
      </c>
      <c r="F33" s="259" t="e">
        <f t="shared" si="1"/>
        <v>#VALUE!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1:16">
      <c r="A34" s="248">
        <f t="shared" si="2"/>
        <v>0</v>
      </c>
      <c r="B34" s="474"/>
      <c r="C34" s="474"/>
      <c r="D34" s="474"/>
      <c r="E34" s="257" t="str">
        <f t="shared" si="0"/>
        <v xml:space="preserve"> </v>
      </c>
      <c r="F34" s="259" t="e">
        <f t="shared" si="1"/>
        <v>#VALUE!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>
      <c r="A35" s="248">
        <f t="shared" si="2"/>
        <v>0</v>
      </c>
      <c r="B35" s="474"/>
      <c r="C35" s="474"/>
      <c r="D35" s="474"/>
      <c r="E35" s="257" t="str">
        <f t="shared" si="0"/>
        <v xml:space="preserve"> </v>
      </c>
      <c r="F35" s="259" t="e">
        <f t="shared" si="1"/>
        <v>#VALUE!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 ht="14">
      <c r="A36" s="55"/>
      <c r="B36" s="55"/>
      <c r="C36" s="55"/>
      <c r="D36" s="55"/>
      <c r="E36" s="55"/>
      <c r="F36" s="258" t="str">
        <f>IF((A35+A36)&gt;(A34*4),"Study is Complete, Optimum Hold Time is 19 seconds", " ")</f>
        <v xml:space="preserve"> 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1:16">
      <c r="A37" s="55"/>
      <c r="B37" s="55"/>
      <c r="C37" s="55"/>
      <c r="D37" s="55"/>
      <c r="E37" s="55"/>
      <c r="F37" s="251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 ht="20" thickBot="1">
      <c r="A38" s="55"/>
      <c r="B38" s="244" t="s">
        <v>170</v>
      </c>
      <c r="C38" s="266"/>
      <c r="D38" s="266"/>
      <c r="E38" s="260" t="s">
        <v>932</v>
      </c>
      <c r="F38" s="251"/>
      <c r="G38" s="260" t="s">
        <v>932</v>
      </c>
      <c r="H38" s="55"/>
      <c r="I38" s="55"/>
      <c r="J38" s="55"/>
      <c r="K38" s="55"/>
      <c r="L38" s="55"/>
      <c r="M38" s="55"/>
      <c r="N38" s="55"/>
      <c r="O38" s="55"/>
      <c r="P38" s="55"/>
    </row>
    <row r="39" spans="1:16" ht="16">
      <c r="A39" s="55"/>
      <c r="B39" s="55"/>
      <c r="C39" s="55"/>
      <c r="D39" s="55"/>
      <c r="E39" s="55"/>
      <c r="F39" s="251"/>
      <c r="G39" s="55"/>
      <c r="H39" s="55"/>
      <c r="I39" s="240"/>
      <c r="J39" s="241"/>
      <c r="K39" s="265" t="s">
        <v>960</v>
      </c>
      <c r="L39" s="241"/>
      <c r="M39" s="241"/>
      <c r="N39" s="241"/>
      <c r="O39" s="242"/>
      <c r="P39" s="55"/>
    </row>
    <row r="40" spans="1:16" ht="16">
      <c r="A40" s="255" t="s">
        <v>661</v>
      </c>
      <c r="B40" s="55"/>
      <c r="C40" s="55"/>
      <c r="D40" s="55"/>
      <c r="E40" s="55"/>
      <c r="F40" s="251"/>
      <c r="G40" s="55"/>
      <c r="H40" s="55"/>
      <c r="I40" s="624"/>
      <c r="J40" s="540"/>
      <c r="K40" s="540"/>
      <c r="L40" s="540"/>
      <c r="M40" s="540"/>
      <c r="N40" s="540"/>
      <c r="O40" s="625"/>
      <c r="P40" s="55"/>
    </row>
    <row r="41" spans="1:16" ht="16">
      <c r="A41" s="255" t="s">
        <v>172</v>
      </c>
      <c r="B41" s="55"/>
      <c r="C41" s="55"/>
      <c r="D41" s="55"/>
      <c r="E41" s="55"/>
      <c r="F41" s="251"/>
      <c r="G41" s="55"/>
      <c r="H41" s="55"/>
      <c r="I41" s="624"/>
      <c r="J41" s="540"/>
      <c r="K41" s="540"/>
      <c r="L41" s="540"/>
      <c r="M41" s="540"/>
      <c r="N41" s="540"/>
      <c r="O41" s="625"/>
      <c r="P41" s="55"/>
    </row>
    <row r="42" spans="1:16" ht="16">
      <c r="A42" s="255" t="s">
        <v>173</v>
      </c>
      <c r="B42" s="55"/>
      <c r="C42" s="55"/>
      <c r="D42" s="55"/>
      <c r="E42" s="55"/>
      <c r="F42" s="251"/>
      <c r="G42" s="55"/>
      <c r="H42" s="262"/>
      <c r="I42" s="624"/>
      <c r="J42" s="540"/>
      <c r="K42" s="540"/>
      <c r="L42" s="540"/>
      <c r="M42" s="540"/>
      <c r="N42" s="540"/>
      <c r="O42" s="625"/>
      <c r="P42" s="55"/>
    </row>
    <row r="43" spans="1:16" ht="16">
      <c r="A43" s="255" t="s">
        <v>174</v>
      </c>
      <c r="B43" s="55"/>
      <c r="C43" s="55"/>
      <c r="D43" s="55"/>
      <c r="E43" s="55"/>
      <c r="F43" s="251"/>
      <c r="G43" s="55"/>
      <c r="H43" s="55"/>
      <c r="I43" s="624"/>
      <c r="J43" s="540"/>
      <c r="K43" s="540"/>
      <c r="L43" s="540"/>
      <c r="M43" s="540"/>
      <c r="N43" s="540"/>
      <c r="O43" s="625"/>
      <c r="P43" s="55"/>
    </row>
    <row r="44" spans="1:16" ht="16">
      <c r="A44" s="255" t="s">
        <v>175</v>
      </c>
      <c r="B44" s="55"/>
      <c r="C44" s="55"/>
      <c r="D44" s="55"/>
      <c r="E44" s="55"/>
      <c r="F44" s="251"/>
      <c r="G44" s="55"/>
      <c r="H44" s="55"/>
      <c r="I44" s="624"/>
      <c r="J44" s="540"/>
      <c r="K44" s="540"/>
      <c r="L44" s="540"/>
      <c r="M44" s="540"/>
      <c r="N44" s="540"/>
      <c r="O44" s="625"/>
      <c r="P44" s="55"/>
    </row>
    <row r="45" spans="1:16" ht="16">
      <c r="A45" s="255" t="s">
        <v>176</v>
      </c>
      <c r="B45" s="55"/>
      <c r="C45" s="55"/>
      <c r="D45" s="55"/>
      <c r="E45" s="55"/>
      <c r="F45" s="251"/>
      <c r="G45" s="55"/>
      <c r="H45" s="55"/>
      <c r="I45" s="624"/>
      <c r="J45" s="540"/>
      <c r="K45" s="540"/>
      <c r="L45" s="540"/>
      <c r="M45" s="540"/>
      <c r="N45" s="540"/>
      <c r="O45" s="625"/>
      <c r="P45" s="55"/>
    </row>
    <row r="46" spans="1:16" ht="16">
      <c r="A46" s="255" t="s">
        <v>177</v>
      </c>
      <c r="B46" s="55"/>
      <c r="C46" s="55"/>
      <c r="D46" s="55"/>
      <c r="E46" s="55"/>
      <c r="F46" s="251"/>
      <c r="G46" s="55"/>
      <c r="H46" s="55"/>
      <c r="I46" s="624"/>
      <c r="J46" s="540"/>
      <c r="K46" s="540"/>
      <c r="L46" s="540"/>
      <c r="M46" s="540"/>
      <c r="N46" s="540"/>
      <c r="O46" s="625"/>
      <c r="P46" s="55"/>
    </row>
    <row r="47" spans="1:16" ht="17" thickBot="1">
      <c r="A47" s="255" t="s">
        <v>662</v>
      </c>
      <c r="B47" s="55"/>
      <c r="C47" s="55"/>
      <c r="D47" s="55"/>
      <c r="E47" s="55"/>
      <c r="F47" s="251"/>
      <c r="G47" s="55"/>
      <c r="H47" s="55"/>
      <c r="I47" s="626"/>
      <c r="J47" s="627"/>
      <c r="K47" s="627"/>
      <c r="L47" s="627"/>
      <c r="M47" s="627"/>
      <c r="N47" s="627"/>
      <c r="O47" s="628"/>
      <c r="P47" s="55"/>
    </row>
    <row r="48" spans="1:1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1:1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1:1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</sheetData>
  <mergeCells count="23">
    <mergeCell ref="B3:C3"/>
    <mergeCell ref="E3:F3"/>
    <mergeCell ref="H3:I3"/>
    <mergeCell ref="B4:C4"/>
    <mergeCell ref="E4:F4"/>
    <mergeCell ref="H4:I4"/>
    <mergeCell ref="B7:C7"/>
    <mergeCell ref="E7:F7"/>
    <mergeCell ref="H7:I7"/>
    <mergeCell ref="B5:C5"/>
    <mergeCell ref="E5:F5"/>
    <mergeCell ref="H5:I5"/>
    <mergeCell ref="B6:C6"/>
    <mergeCell ref="E6:F6"/>
    <mergeCell ref="H6:I6"/>
    <mergeCell ref="I44:O44"/>
    <mergeCell ref="I45:O45"/>
    <mergeCell ref="I46:O46"/>
    <mergeCell ref="I47:O47"/>
    <mergeCell ref="I40:O40"/>
    <mergeCell ref="I41:O41"/>
    <mergeCell ref="I42:O42"/>
    <mergeCell ref="I43:O43"/>
  </mergeCells>
  <pageMargins left="0.75" right="0.75" top="1" bottom="1" header="0.5" footer="0.5"/>
  <pageSetup scale="66" orientation="landscape" horizontalDpi="300" verticalDpi="300"/>
  <headerFooter>
    <oddFooter>&amp;CHEWLETT PACKARD CONFIDENTIAL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08"/>
  <sheetViews>
    <sheetView showGridLines="0" zoomScale="110" workbookViewId="0">
      <selection activeCell="P36" sqref="P36"/>
    </sheetView>
  </sheetViews>
  <sheetFormatPr baseColWidth="10" defaultColWidth="8.83203125" defaultRowHeight="13"/>
  <cols>
    <col min="1" max="1" width="49.33203125" customWidth="1"/>
    <col min="2" max="2" width="9.1640625" hidden="1" customWidth="1"/>
    <col min="4" max="4" width="14.83203125" customWidth="1"/>
    <col min="5" max="5" width="10.1640625" bestFit="1" customWidth="1"/>
    <col min="8" max="8" width="9.33203125" customWidth="1"/>
    <col min="9" max="9" width="16.1640625" customWidth="1"/>
    <col min="10" max="10" width="16.33203125" customWidth="1"/>
    <col min="11" max="11" width="16" customWidth="1"/>
    <col min="12" max="12" width="16.5" customWidth="1"/>
    <col min="13" max="13" width="21.5" customWidth="1"/>
    <col min="14" max="14" width="20.6640625" customWidth="1"/>
  </cols>
  <sheetData>
    <row r="1" spans="1:17" ht="18.75" customHeight="1" thickBot="1">
      <c r="A1" s="33" t="s">
        <v>29</v>
      </c>
      <c r="B1" s="31"/>
      <c r="C1" s="31"/>
      <c r="D1" s="72">
        <f>Outline!B4</f>
        <v>36579</v>
      </c>
      <c r="E1" s="46"/>
      <c r="F1" s="46"/>
      <c r="G1" s="46"/>
      <c r="H1" s="47"/>
      <c r="I1" s="33" t="s">
        <v>460</v>
      </c>
      <c r="J1" s="46"/>
      <c r="K1" s="74" t="str">
        <f>Outline!E4</f>
        <v>Snap Fitment</v>
      </c>
      <c r="L1" s="47"/>
      <c r="M1" s="33" t="s">
        <v>30</v>
      </c>
      <c r="N1" s="350" t="str">
        <f>Outline!B5</f>
        <v>Nypro Oregon</v>
      </c>
      <c r="O1" s="55"/>
      <c r="P1" s="55"/>
      <c r="Q1" s="55"/>
    </row>
    <row r="2" spans="1:17" ht="20.25" customHeight="1" thickBot="1">
      <c r="A2" s="33" t="s">
        <v>400</v>
      </c>
      <c r="B2" s="31"/>
      <c r="C2" s="31"/>
      <c r="D2" s="74" t="str">
        <f>Outline!B6</f>
        <v>Dowlex 2027A  LLDPE</v>
      </c>
      <c r="E2" s="46"/>
      <c r="F2" s="46"/>
      <c r="G2" s="46"/>
      <c r="H2" s="47"/>
      <c r="I2" s="33" t="s">
        <v>34</v>
      </c>
      <c r="J2" s="46"/>
      <c r="K2" s="76" t="str">
        <f>Outline!E5</f>
        <v>WLDCT-FIT01</v>
      </c>
      <c r="L2" s="47"/>
      <c r="M2" s="33" t="s">
        <v>461</v>
      </c>
      <c r="N2" s="350" t="str">
        <f>Outline!H4</f>
        <v>TBD</v>
      </c>
      <c r="O2" s="55"/>
      <c r="P2" s="55"/>
      <c r="Q2" s="55"/>
    </row>
    <row r="3" spans="1:17" ht="20.25" customHeight="1" thickBot="1">
      <c r="A3" s="33" t="s">
        <v>401</v>
      </c>
      <c r="B3" s="31"/>
      <c r="C3" s="31"/>
      <c r="D3" s="74" t="str">
        <f>Outline!B7</f>
        <v>TBD</v>
      </c>
      <c r="E3" s="46"/>
      <c r="F3" s="46"/>
      <c r="G3" s="46"/>
      <c r="H3" s="47"/>
      <c r="I3" s="33" t="s">
        <v>459</v>
      </c>
      <c r="J3" s="74" t="str">
        <f>Outline!H6</f>
        <v>TBD</v>
      </c>
      <c r="K3" s="73" t="s">
        <v>463</v>
      </c>
      <c r="L3" s="75">
        <f>Outline!E7</f>
        <v>4</v>
      </c>
      <c r="M3" s="33" t="s">
        <v>462</v>
      </c>
      <c r="N3" s="350" t="str">
        <f>Outline!H7</f>
        <v>Gary Freiberg</v>
      </c>
      <c r="O3" s="55"/>
      <c r="P3" s="55"/>
      <c r="Q3" s="55"/>
    </row>
    <row r="4" spans="1:17" ht="78.75" customHeight="1" thickBot="1">
      <c r="A4" s="34" t="s">
        <v>411</v>
      </c>
      <c r="B4" s="35"/>
      <c r="C4" s="35"/>
      <c r="D4" s="48"/>
      <c r="E4" s="48"/>
      <c r="F4" s="48"/>
      <c r="G4" s="48"/>
      <c r="H4" s="48"/>
      <c r="I4" s="36" t="s">
        <v>800</v>
      </c>
      <c r="J4" s="36" t="s">
        <v>801</v>
      </c>
      <c r="K4" s="36" t="s">
        <v>802</v>
      </c>
      <c r="L4" s="36" t="s">
        <v>803</v>
      </c>
      <c r="M4" s="36" t="s">
        <v>412</v>
      </c>
      <c r="N4" s="36" t="s">
        <v>413</v>
      </c>
      <c r="O4" s="267"/>
      <c r="P4" s="55"/>
      <c r="Q4" s="55"/>
    </row>
    <row r="5" spans="1:17" ht="21" customHeight="1" thickBot="1">
      <c r="A5" s="37" t="s">
        <v>827</v>
      </c>
      <c r="B5" s="37"/>
      <c r="C5" s="182" t="s">
        <v>823</v>
      </c>
      <c r="D5" s="38" t="s">
        <v>826</v>
      </c>
      <c r="E5" s="38" t="s">
        <v>403</v>
      </c>
      <c r="F5" s="38" t="s">
        <v>404</v>
      </c>
      <c r="G5" s="38" t="s">
        <v>405</v>
      </c>
      <c r="H5" s="38" t="s">
        <v>406</v>
      </c>
      <c r="I5" s="39" t="s">
        <v>407</v>
      </c>
      <c r="J5" s="39" t="s">
        <v>408</v>
      </c>
      <c r="K5" s="39" t="s">
        <v>409</v>
      </c>
      <c r="L5" s="39" t="s">
        <v>410</v>
      </c>
      <c r="M5" s="39" t="s">
        <v>804</v>
      </c>
      <c r="N5" s="37" t="s">
        <v>835</v>
      </c>
      <c r="O5" s="55"/>
      <c r="P5" s="55"/>
      <c r="Q5" s="55"/>
    </row>
    <row r="6" spans="1:17" ht="15" customHeight="1">
      <c r="A6" s="40" t="s">
        <v>414</v>
      </c>
      <c r="C6" s="475"/>
      <c r="D6" s="362">
        <f>IF(C6=0,0,(C6*1.8)+32)</f>
        <v>0</v>
      </c>
      <c r="E6" s="45"/>
      <c r="F6" s="45"/>
      <c r="G6" s="45"/>
      <c r="H6" s="45"/>
      <c r="I6" s="45"/>
      <c r="J6" s="45"/>
      <c r="K6" s="45"/>
      <c r="L6" s="45"/>
      <c r="M6" s="45"/>
      <c r="N6" s="185">
        <f>D6</f>
        <v>0</v>
      </c>
      <c r="O6" s="55"/>
      <c r="P6" s="55"/>
      <c r="Q6" s="55"/>
    </row>
    <row r="7" spans="1:17" ht="14.25" customHeight="1">
      <c r="A7" s="41" t="s">
        <v>415</v>
      </c>
      <c r="C7" s="42"/>
      <c r="D7" s="42"/>
      <c r="E7" s="43"/>
      <c r="F7" s="43"/>
      <c r="G7" s="43"/>
      <c r="H7" s="43"/>
      <c r="I7" s="43"/>
      <c r="J7" s="43"/>
      <c r="K7" s="43"/>
      <c r="L7" s="43"/>
      <c r="M7" s="43"/>
      <c r="N7" s="44"/>
      <c r="O7" s="55"/>
      <c r="P7" s="55"/>
      <c r="Q7" s="55"/>
    </row>
    <row r="8" spans="1:17">
      <c r="A8" s="41" t="s">
        <v>416</v>
      </c>
      <c r="C8" s="476"/>
      <c r="D8" s="362">
        <f t="shared" ref="D8:D13" si="0">IF(C8=0,0,(C8*1.8)+32)</f>
        <v>0</v>
      </c>
      <c r="E8" s="481">
        <v>0</v>
      </c>
      <c r="F8" s="481">
        <v>0</v>
      </c>
      <c r="G8" s="183">
        <f>SUM(D8-F8)</f>
        <v>0</v>
      </c>
      <c r="H8" s="183">
        <f>SUM(D8+E8)</f>
        <v>0</v>
      </c>
      <c r="I8" s="184" t="str">
        <f>IF(F8=0," ",G8)</f>
        <v xml:space="preserve"> </v>
      </c>
      <c r="J8" s="184" t="str">
        <f>IF(F8=0," ",G8)</f>
        <v xml:space="preserve"> </v>
      </c>
      <c r="K8" s="184" t="str">
        <f>IF(E8=0," ",H8)</f>
        <v xml:space="preserve"> </v>
      </c>
      <c r="L8" s="184" t="str">
        <f>IF(E8=0," ",H8)</f>
        <v xml:space="preserve"> </v>
      </c>
      <c r="M8" s="167">
        <f>SUM(G8+H8)/2</f>
        <v>0</v>
      </c>
      <c r="N8" s="481"/>
      <c r="O8" s="55" t="s">
        <v>927</v>
      </c>
      <c r="P8" s="55"/>
      <c r="Q8" s="55"/>
    </row>
    <row r="9" spans="1:17">
      <c r="A9" s="41" t="s">
        <v>417</v>
      </c>
      <c r="C9" s="476"/>
      <c r="D9" s="362">
        <f t="shared" si="0"/>
        <v>0</v>
      </c>
      <c r="E9" s="481">
        <v>0</v>
      </c>
      <c r="F9" s="481">
        <v>0</v>
      </c>
      <c r="G9" s="183">
        <f t="shared" ref="G9:G18" si="1">SUM(D9-F9)</f>
        <v>0</v>
      </c>
      <c r="H9" s="183">
        <f t="shared" ref="H9:H18" si="2">SUM(D9+E9)</f>
        <v>0</v>
      </c>
      <c r="I9" s="184" t="str">
        <f t="shared" ref="I9:I23" si="3">IF(F9=0," ",G9)</f>
        <v xml:space="preserve"> </v>
      </c>
      <c r="J9" s="184" t="str">
        <f t="shared" ref="J9:J23" si="4">IF(F9=0," ",G9)</f>
        <v xml:space="preserve"> </v>
      </c>
      <c r="K9" s="184" t="str">
        <f t="shared" ref="K9:K23" si="5">IF(E9=0," ",H9)</f>
        <v xml:space="preserve"> </v>
      </c>
      <c r="L9" s="184" t="str">
        <f t="shared" ref="L9:L23" si="6">IF(E9=0," ",H9)</f>
        <v xml:space="preserve"> </v>
      </c>
      <c r="M9" s="167">
        <f t="shared" ref="M9:M23" si="7">SUM(G9+H9)/2</f>
        <v>0</v>
      </c>
      <c r="N9" s="481"/>
      <c r="O9" s="55" t="s">
        <v>927</v>
      </c>
      <c r="P9" s="55"/>
      <c r="Q9" s="55"/>
    </row>
    <row r="10" spans="1:17">
      <c r="A10" s="41" t="s">
        <v>418</v>
      </c>
      <c r="C10" s="476"/>
      <c r="D10" s="362">
        <f t="shared" si="0"/>
        <v>0</v>
      </c>
      <c r="E10" s="481">
        <v>0</v>
      </c>
      <c r="F10" s="481">
        <v>0</v>
      </c>
      <c r="G10" s="183">
        <f t="shared" si="1"/>
        <v>0</v>
      </c>
      <c r="H10" s="183">
        <f t="shared" si="2"/>
        <v>0</v>
      </c>
      <c r="I10" s="184" t="str">
        <f t="shared" si="3"/>
        <v xml:space="preserve"> </v>
      </c>
      <c r="J10" s="184" t="str">
        <f t="shared" si="4"/>
        <v xml:space="preserve"> </v>
      </c>
      <c r="K10" s="184" t="str">
        <f t="shared" si="5"/>
        <v xml:space="preserve"> </v>
      </c>
      <c r="L10" s="184" t="str">
        <f t="shared" si="6"/>
        <v xml:space="preserve"> </v>
      </c>
      <c r="M10" s="167">
        <f t="shared" si="7"/>
        <v>0</v>
      </c>
      <c r="N10" s="481"/>
      <c r="O10" s="55" t="s">
        <v>927</v>
      </c>
      <c r="P10" s="55"/>
      <c r="Q10" s="55"/>
    </row>
    <row r="11" spans="1:17">
      <c r="A11" s="41" t="s">
        <v>419</v>
      </c>
      <c r="C11" s="476"/>
      <c r="D11" s="362">
        <f t="shared" si="0"/>
        <v>0</v>
      </c>
      <c r="E11" s="481">
        <v>0</v>
      </c>
      <c r="F11" s="481">
        <v>0</v>
      </c>
      <c r="G11" s="183">
        <f t="shared" si="1"/>
        <v>0</v>
      </c>
      <c r="H11" s="183">
        <f t="shared" si="2"/>
        <v>0</v>
      </c>
      <c r="I11" s="184" t="str">
        <f t="shared" si="3"/>
        <v xml:space="preserve"> </v>
      </c>
      <c r="J11" s="184" t="str">
        <f t="shared" si="4"/>
        <v xml:space="preserve"> </v>
      </c>
      <c r="K11" s="184" t="str">
        <f t="shared" si="5"/>
        <v xml:space="preserve"> </v>
      </c>
      <c r="L11" s="184" t="str">
        <f t="shared" si="6"/>
        <v xml:space="preserve"> </v>
      </c>
      <c r="M11" s="167">
        <f t="shared" si="7"/>
        <v>0</v>
      </c>
      <c r="N11" s="481"/>
      <c r="O11" s="55" t="s">
        <v>927</v>
      </c>
      <c r="P11" s="55"/>
      <c r="Q11" s="55"/>
    </row>
    <row r="12" spans="1:17">
      <c r="A12" s="41" t="s">
        <v>420</v>
      </c>
      <c r="C12" s="476"/>
      <c r="D12" s="362">
        <f t="shared" si="0"/>
        <v>0</v>
      </c>
      <c r="E12" s="481">
        <v>0</v>
      </c>
      <c r="F12" s="481">
        <v>0</v>
      </c>
      <c r="G12" s="183">
        <f t="shared" si="1"/>
        <v>0</v>
      </c>
      <c r="H12" s="183">
        <f t="shared" si="2"/>
        <v>0</v>
      </c>
      <c r="I12" s="184" t="str">
        <f t="shared" si="3"/>
        <v xml:space="preserve"> </v>
      </c>
      <c r="J12" s="184" t="str">
        <f t="shared" si="4"/>
        <v xml:space="preserve"> </v>
      </c>
      <c r="K12" s="184" t="str">
        <f t="shared" si="5"/>
        <v xml:space="preserve"> </v>
      </c>
      <c r="L12" s="184" t="str">
        <f t="shared" si="6"/>
        <v xml:space="preserve"> </v>
      </c>
      <c r="M12" s="167">
        <f t="shared" si="7"/>
        <v>0</v>
      </c>
      <c r="N12" s="481"/>
      <c r="O12" s="55" t="s">
        <v>927</v>
      </c>
      <c r="P12" s="55"/>
      <c r="Q12" s="55"/>
    </row>
    <row r="13" spans="1:17">
      <c r="A13" s="41" t="s">
        <v>623</v>
      </c>
      <c r="C13" s="476"/>
      <c r="D13" s="362">
        <f t="shared" si="0"/>
        <v>0</v>
      </c>
      <c r="E13" s="481">
        <v>0</v>
      </c>
      <c r="F13" s="481">
        <v>0</v>
      </c>
      <c r="G13" s="183">
        <f t="shared" si="1"/>
        <v>0</v>
      </c>
      <c r="H13" s="183">
        <f t="shared" si="2"/>
        <v>0</v>
      </c>
      <c r="I13" s="184" t="str">
        <f t="shared" si="3"/>
        <v xml:space="preserve"> </v>
      </c>
      <c r="J13" s="184" t="str">
        <f t="shared" si="4"/>
        <v xml:space="preserve"> </v>
      </c>
      <c r="K13" s="184" t="str">
        <f t="shared" si="5"/>
        <v xml:space="preserve"> </v>
      </c>
      <c r="L13" s="184" t="str">
        <f t="shared" si="6"/>
        <v xml:space="preserve"> </v>
      </c>
      <c r="M13" s="167">
        <f t="shared" si="7"/>
        <v>0</v>
      </c>
      <c r="N13" s="481"/>
      <c r="O13" s="55" t="s">
        <v>927</v>
      </c>
      <c r="P13" s="55"/>
      <c r="Q13" s="55"/>
    </row>
    <row r="14" spans="1:17">
      <c r="A14" s="41" t="s">
        <v>624</v>
      </c>
      <c r="C14" s="476"/>
      <c r="D14" s="362">
        <f t="shared" ref="D14:D23" si="8">IF(C14=0,0,(C14*1.8)+32)</f>
        <v>0</v>
      </c>
      <c r="E14" s="481">
        <v>0</v>
      </c>
      <c r="F14" s="481">
        <v>0</v>
      </c>
      <c r="G14" s="183">
        <f>SUM(D14-F14)</f>
        <v>0</v>
      </c>
      <c r="H14" s="183">
        <f>SUM(D14+E14)</f>
        <v>0</v>
      </c>
      <c r="I14" s="184" t="str">
        <f>IF(F14=0," ",G14)</f>
        <v xml:space="preserve"> </v>
      </c>
      <c r="J14" s="184" t="str">
        <f>IF(F14=0," ",G14)</f>
        <v xml:space="preserve"> </v>
      </c>
      <c r="K14" s="184" t="str">
        <f>IF(E14=0," ",H14)</f>
        <v xml:space="preserve"> </v>
      </c>
      <c r="L14" s="184" t="str">
        <f>IF(E14=0," ",H14)</f>
        <v xml:space="preserve"> </v>
      </c>
      <c r="M14" s="167">
        <f>SUM(G14+H14)/2</f>
        <v>0</v>
      </c>
      <c r="N14" s="481"/>
      <c r="O14" s="55" t="s">
        <v>927</v>
      </c>
      <c r="P14" s="55"/>
      <c r="Q14" s="55"/>
    </row>
    <row r="15" spans="1:17">
      <c r="A15" s="41" t="s">
        <v>625</v>
      </c>
      <c r="C15" s="476"/>
      <c r="D15" s="362">
        <f t="shared" si="8"/>
        <v>0</v>
      </c>
      <c r="E15" s="481">
        <v>0</v>
      </c>
      <c r="F15" s="481">
        <v>0</v>
      </c>
      <c r="G15" s="183">
        <f>SUM(D15-F15)</f>
        <v>0</v>
      </c>
      <c r="H15" s="183">
        <f>SUM(D15+E15)</f>
        <v>0</v>
      </c>
      <c r="I15" s="184" t="str">
        <f>IF(F15=0," ",G15)</f>
        <v xml:space="preserve"> </v>
      </c>
      <c r="J15" s="184" t="str">
        <f>IF(F15=0," ",G15)</f>
        <v xml:space="preserve"> </v>
      </c>
      <c r="K15" s="184" t="str">
        <f>IF(E15=0," ",H15)</f>
        <v xml:space="preserve"> </v>
      </c>
      <c r="L15" s="184" t="str">
        <f>IF(E15=0," ",H15)</f>
        <v xml:space="preserve"> </v>
      </c>
      <c r="M15" s="167">
        <f>SUM(G15+H15)/2</f>
        <v>0</v>
      </c>
      <c r="N15" s="481"/>
      <c r="O15" s="55" t="s">
        <v>927</v>
      </c>
      <c r="P15" s="55"/>
      <c r="Q15" s="55"/>
    </row>
    <row r="16" spans="1:17">
      <c r="A16" s="41" t="s">
        <v>626</v>
      </c>
      <c r="C16" s="476"/>
      <c r="D16" s="362">
        <f t="shared" si="8"/>
        <v>0</v>
      </c>
      <c r="E16" s="481">
        <v>0</v>
      </c>
      <c r="F16" s="481">
        <v>0</v>
      </c>
      <c r="G16" s="183">
        <f>SUM(D16-F16)</f>
        <v>0</v>
      </c>
      <c r="H16" s="183">
        <f>SUM(D16+E16)</f>
        <v>0</v>
      </c>
      <c r="I16" s="184" t="str">
        <f>IF(F16=0," ",G16)</f>
        <v xml:space="preserve"> </v>
      </c>
      <c r="J16" s="184" t="str">
        <f>IF(F16=0," ",G16)</f>
        <v xml:space="preserve"> </v>
      </c>
      <c r="K16" s="184" t="str">
        <f>IF(E16=0," ",H16)</f>
        <v xml:space="preserve"> </v>
      </c>
      <c r="L16" s="184" t="str">
        <f>IF(E16=0," ",H16)</f>
        <v xml:space="preserve"> </v>
      </c>
      <c r="M16" s="167">
        <f>SUM(G16+H16)/2</f>
        <v>0</v>
      </c>
      <c r="N16" s="481"/>
      <c r="O16" s="55" t="s">
        <v>927</v>
      </c>
      <c r="P16" s="55"/>
      <c r="Q16" s="55"/>
    </row>
    <row r="17" spans="1:17">
      <c r="A17" s="41" t="s">
        <v>421</v>
      </c>
      <c r="C17" s="476"/>
      <c r="D17" s="362">
        <f t="shared" si="8"/>
        <v>0</v>
      </c>
      <c r="E17" s="481">
        <v>0</v>
      </c>
      <c r="F17" s="481">
        <v>0</v>
      </c>
      <c r="G17" s="183">
        <f t="shared" si="1"/>
        <v>0</v>
      </c>
      <c r="H17" s="183">
        <f t="shared" si="2"/>
        <v>0</v>
      </c>
      <c r="I17" s="184" t="str">
        <f t="shared" si="3"/>
        <v xml:space="preserve"> </v>
      </c>
      <c r="J17" s="184" t="str">
        <f t="shared" si="4"/>
        <v xml:space="preserve"> </v>
      </c>
      <c r="K17" s="184" t="str">
        <f t="shared" si="5"/>
        <v xml:space="preserve"> </v>
      </c>
      <c r="L17" s="184" t="str">
        <f t="shared" si="6"/>
        <v xml:space="preserve"> </v>
      </c>
      <c r="M17" s="167">
        <f t="shared" si="7"/>
        <v>0</v>
      </c>
      <c r="N17" s="481"/>
      <c r="O17" s="55" t="s">
        <v>927</v>
      </c>
      <c r="P17" s="55"/>
      <c r="Q17" s="55"/>
    </row>
    <row r="18" spans="1:17">
      <c r="A18" s="41" t="s">
        <v>422</v>
      </c>
      <c r="C18" s="476"/>
      <c r="D18" s="362">
        <f t="shared" si="8"/>
        <v>0</v>
      </c>
      <c r="E18" s="481">
        <v>0</v>
      </c>
      <c r="F18" s="481">
        <v>0</v>
      </c>
      <c r="G18" s="183">
        <f t="shared" si="1"/>
        <v>0</v>
      </c>
      <c r="H18" s="183">
        <f t="shared" si="2"/>
        <v>0</v>
      </c>
      <c r="I18" s="184" t="str">
        <f t="shared" si="3"/>
        <v xml:space="preserve"> </v>
      </c>
      <c r="J18" s="184" t="str">
        <f t="shared" si="4"/>
        <v xml:space="preserve"> </v>
      </c>
      <c r="K18" s="184" t="str">
        <f t="shared" si="5"/>
        <v xml:space="preserve"> </v>
      </c>
      <c r="L18" s="184" t="str">
        <f t="shared" si="6"/>
        <v xml:space="preserve"> </v>
      </c>
      <c r="M18" s="167">
        <f t="shared" si="7"/>
        <v>0</v>
      </c>
      <c r="N18" s="481"/>
      <c r="O18" s="55" t="s">
        <v>927</v>
      </c>
      <c r="P18" s="55"/>
      <c r="Q18" s="55"/>
    </row>
    <row r="19" spans="1:17">
      <c r="A19" s="41" t="s">
        <v>423</v>
      </c>
      <c r="C19" s="50"/>
      <c r="D19" s="50"/>
      <c r="E19" s="51"/>
      <c r="F19" s="51"/>
      <c r="G19" s="51"/>
      <c r="H19" s="51"/>
      <c r="I19" s="83"/>
      <c r="J19" s="83"/>
      <c r="K19" s="83"/>
      <c r="L19" s="83"/>
      <c r="M19" s="77"/>
      <c r="N19" s="49"/>
      <c r="O19" s="55"/>
      <c r="P19" s="55"/>
      <c r="Q19" s="55"/>
    </row>
    <row r="20" spans="1:17">
      <c r="A20" s="41" t="s">
        <v>424</v>
      </c>
      <c r="C20" s="476"/>
      <c r="D20" s="362">
        <f t="shared" si="8"/>
        <v>0</v>
      </c>
      <c r="E20" s="481">
        <v>30</v>
      </c>
      <c r="F20" s="481">
        <v>55</v>
      </c>
      <c r="G20" s="79">
        <f>SUM(D20-F20)</f>
        <v>-55</v>
      </c>
      <c r="H20" s="79">
        <f>SUM(D20+E20)</f>
        <v>30</v>
      </c>
      <c r="I20" s="84">
        <f t="shared" si="3"/>
        <v>-55</v>
      </c>
      <c r="J20" s="84">
        <f t="shared" si="4"/>
        <v>-55</v>
      </c>
      <c r="K20" s="84">
        <f t="shared" si="5"/>
        <v>30</v>
      </c>
      <c r="L20" s="84">
        <f t="shared" si="6"/>
        <v>30</v>
      </c>
      <c r="M20" s="79">
        <f t="shared" si="7"/>
        <v>-12.5</v>
      </c>
      <c r="N20" s="481"/>
      <c r="O20" s="55" t="s">
        <v>927</v>
      </c>
      <c r="P20" s="55"/>
      <c r="Q20" s="55"/>
    </row>
    <row r="21" spans="1:17">
      <c r="A21" s="41" t="s">
        <v>425</v>
      </c>
      <c r="C21" s="476"/>
      <c r="D21" s="362">
        <f t="shared" si="8"/>
        <v>0</v>
      </c>
      <c r="E21" s="481">
        <v>30</v>
      </c>
      <c r="F21" s="481">
        <v>55</v>
      </c>
      <c r="G21" s="78">
        <f>SUM(D21-F21)</f>
        <v>-55</v>
      </c>
      <c r="H21" s="78">
        <f>SUM(D21+E21)</f>
        <v>30</v>
      </c>
      <c r="I21" s="84">
        <f t="shared" si="3"/>
        <v>-55</v>
      </c>
      <c r="J21" s="84">
        <f t="shared" si="4"/>
        <v>-55</v>
      </c>
      <c r="K21" s="84">
        <f t="shared" si="5"/>
        <v>30</v>
      </c>
      <c r="L21" s="84">
        <f t="shared" si="6"/>
        <v>30</v>
      </c>
      <c r="M21" s="79">
        <f t="shared" si="7"/>
        <v>-12.5</v>
      </c>
      <c r="N21" s="481"/>
      <c r="O21" s="55" t="s">
        <v>927</v>
      </c>
      <c r="P21" s="55"/>
      <c r="Q21" s="55"/>
    </row>
    <row r="22" spans="1:17">
      <c r="A22" s="41" t="s">
        <v>426</v>
      </c>
      <c r="C22" s="476"/>
      <c r="D22" s="362">
        <f t="shared" si="8"/>
        <v>0</v>
      </c>
      <c r="E22" s="481">
        <v>30</v>
      </c>
      <c r="F22" s="481">
        <v>55</v>
      </c>
      <c r="G22" s="78">
        <f>SUM(D22-F22)</f>
        <v>-55</v>
      </c>
      <c r="H22" s="78">
        <f>SUM(D22+E22)</f>
        <v>30</v>
      </c>
      <c r="I22" s="84">
        <f t="shared" si="3"/>
        <v>-55</v>
      </c>
      <c r="J22" s="84">
        <f t="shared" si="4"/>
        <v>-55</v>
      </c>
      <c r="K22" s="84">
        <f t="shared" si="5"/>
        <v>30</v>
      </c>
      <c r="L22" s="84">
        <f t="shared" si="6"/>
        <v>30</v>
      </c>
      <c r="M22" s="79">
        <f t="shared" si="7"/>
        <v>-12.5</v>
      </c>
      <c r="N22" s="481"/>
      <c r="O22" s="55" t="s">
        <v>927</v>
      </c>
      <c r="P22" s="55"/>
      <c r="Q22" s="55"/>
    </row>
    <row r="23" spans="1:17">
      <c r="A23" s="41" t="s">
        <v>427</v>
      </c>
      <c r="C23" s="477"/>
      <c r="D23" s="362">
        <f t="shared" si="8"/>
        <v>0</v>
      </c>
      <c r="E23" s="482">
        <v>0</v>
      </c>
      <c r="F23" s="482">
        <v>0</v>
      </c>
      <c r="G23" s="78">
        <f>SUM(D23-F23)</f>
        <v>0</v>
      </c>
      <c r="H23" s="78">
        <f>SUM(D23+E23)</f>
        <v>0</v>
      </c>
      <c r="I23" s="84" t="str">
        <f t="shared" si="3"/>
        <v xml:space="preserve"> </v>
      </c>
      <c r="J23" s="84" t="str">
        <f t="shared" si="4"/>
        <v xml:space="preserve"> </v>
      </c>
      <c r="K23" s="84" t="str">
        <f t="shared" si="5"/>
        <v xml:space="preserve"> </v>
      </c>
      <c r="L23" s="84" t="str">
        <f t="shared" si="6"/>
        <v xml:space="preserve"> </v>
      </c>
      <c r="M23" s="79">
        <f t="shared" si="7"/>
        <v>0</v>
      </c>
      <c r="N23" s="495"/>
      <c r="O23" s="55" t="s">
        <v>927</v>
      </c>
      <c r="P23" s="55"/>
      <c r="Q23" s="55"/>
    </row>
    <row r="24" spans="1:17">
      <c r="A24" s="41" t="s">
        <v>428</v>
      </c>
      <c r="C24" s="50"/>
      <c r="D24" s="186">
        <f>EquipmentLoc1!D19</f>
        <v>1885</v>
      </c>
      <c r="E24" s="45"/>
      <c r="F24" s="45"/>
      <c r="G24" s="45"/>
      <c r="H24" s="45"/>
      <c r="I24" s="45"/>
      <c r="J24" s="45"/>
      <c r="K24" s="45"/>
      <c r="L24" s="45"/>
      <c r="M24" s="45"/>
      <c r="N24" s="186">
        <f>D24</f>
        <v>1885</v>
      </c>
      <c r="O24" s="55"/>
      <c r="P24" s="55"/>
      <c r="Q24" s="55"/>
    </row>
    <row r="25" spans="1:17">
      <c r="A25" s="41" t="s">
        <v>429</v>
      </c>
      <c r="C25" s="50"/>
      <c r="D25" s="80">
        <f>EquipmentLoc1!D18</f>
        <v>13</v>
      </c>
      <c r="E25" s="45"/>
      <c r="F25" s="45"/>
      <c r="G25" s="45"/>
      <c r="H25" s="45"/>
      <c r="I25" s="45"/>
      <c r="J25" s="45"/>
      <c r="K25" s="45"/>
      <c r="L25" s="45"/>
      <c r="M25" s="45"/>
      <c r="N25" s="80">
        <f>D25</f>
        <v>13</v>
      </c>
      <c r="O25" s="55"/>
      <c r="P25" s="55"/>
      <c r="Q25" s="55"/>
    </row>
    <row r="26" spans="1:17">
      <c r="A26" s="41" t="s">
        <v>829</v>
      </c>
      <c r="C26" s="478"/>
      <c r="D26" s="363">
        <f>(C26/$D$25)*14.504</f>
        <v>0</v>
      </c>
      <c r="E26" s="45"/>
      <c r="F26" s="45"/>
      <c r="G26" s="187" t="s">
        <v>837</v>
      </c>
      <c r="H26" s="45"/>
      <c r="I26" s="45"/>
      <c r="J26" s="45"/>
      <c r="K26" s="45"/>
      <c r="L26" s="501"/>
      <c r="M26" s="45"/>
      <c r="N26" s="186">
        <f>D26</f>
        <v>0</v>
      </c>
      <c r="O26" s="55"/>
      <c r="P26" s="55"/>
      <c r="Q26" s="55"/>
    </row>
    <row r="27" spans="1:17">
      <c r="A27" s="41" t="s">
        <v>824</v>
      </c>
      <c r="C27" s="86"/>
      <c r="D27" s="86"/>
      <c r="E27" s="45"/>
      <c r="F27" s="45"/>
      <c r="G27" s="45"/>
      <c r="H27" s="45"/>
      <c r="I27" s="496"/>
      <c r="J27" s="497"/>
      <c r="K27" s="497"/>
      <c r="L27" s="497"/>
      <c r="M27" s="498" t="str">
        <f>IF(I27=0," ",AVERAGE(I27:L27))</f>
        <v xml:space="preserve"> </v>
      </c>
      <c r="N27" s="85"/>
      <c r="O27" s="55"/>
      <c r="P27" s="55"/>
      <c r="Q27" s="55"/>
    </row>
    <row r="28" spans="1:17">
      <c r="A28" s="41" t="s">
        <v>825</v>
      </c>
      <c r="C28" s="86"/>
      <c r="D28" s="86"/>
      <c r="E28" s="45"/>
      <c r="F28" s="45"/>
      <c r="G28" s="45"/>
      <c r="H28" s="45"/>
      <c r="I28" s="499"/>
      <c r="J28" s="500"/>
      <c r="K28" s="500"/>
      <c r="L28" s="500"/>
      <c r="M28" s="498" t="str">
        <f>IF(I28=0," ",AVERAGE(I28:L28))</f>
        <v xml:space="preserve"> </v>
      </c>
      <c r="N28" s="363"/>
      <c r="O28" s="55" t="s">
        <v>856</v>
      </c>
      <c r="P28" s="55"/>
      <c r="Q28" s="55"/>
    </row>
    <row r="29" spans="1:17">
      <c r="A29" s="41" t="s">
        <v>830</v>
      </c>
      <c r="C29" s="476"/>
      <c r="D29" s="363">
        <f>(C29/D$25)*14.504</f>
        <v>0</v>
      </c>
      <c r="E29" s="45"/>
      <c r="F29" s="45"/>
      <c r="G29" s="45"/>
      <c r="H29" s="45"/>
      <c r="I29" s="45"/>
      <c r="J29" s="45"/>
      <c r="K29" s="45"/>
      <c r="L29" s="45"/>
      <c r="M29" s="45"/>
      <c r="N29" s="186">
        <f t="shared" ref="N29:N50" si="9">D29</f>
        <v>0</v>
      </c>
      <c r="O29" s="55"/>
      <c r="P29" s="55"/>
      <c r="Q29" s="55"/>
    </row>
    <row r="30" spans="1:17">
      <c r="A30" s="41" t="s">
        <v>831</v>
      </c>
      <c r="C30" s="476"/>
      <c r="D30" s="363">
        <f>(C30/D$25)*14.504</f>
        <v>0</v>
      </c>
      <c r="E30" s="45"/>
      <c r="F30" s="45"/>
      <c r="G30" s="45"/>
      <c r="H30" s="45"/>
      <c r="I30" s="45"/>
      <c r="J30" s="45"/>
      <c r="K30" s="45"/>
      <c r="L30" s="501"/>
      <c r="M30" s="45"/>
      <c r="N30" s="186">
        <f t="shared" si="9"/>
        <v>0</v>
      </c>
      <c r="O30" s="55"/>
      <c r="P30" s="55"/>
      <c r="Q30" s="55"/>
    </row>
    <row r="31" spans="1:17">
      <c r="A31" s="41" t="s">
        <v>832</v>
      </c>
      <c r="C31" s="476"/>
      <c r="D31" s="364">
        <f>C31/25.4</f>
        <v>0</v>
      </c>
      <c r="E31" s="45"/>
      <c r="F31" s="386"/>
      <c r="G31" s="55" t="s">
        <v>89</v>
      </c>
      <c r="H31" s="55"/>
      <c r="I31" s="499"/>
      <c r="J31" s="500"/>
      <c r="K31" s="500"/>
      <c r="L31" s="500"/>
      <c r="M31" s="498" t="str">
        <f>IF(I31=0," ",AVERAGE(I31:L31))</f>
        <v xml:space="preserve"> </v>
      </c>
      <c r="N31" s="82">
        <f t="shared" si="9"/>
        <v>0</v>
      </c>
      <c r="O31" s="55"/>
      <c r="P31" s="55"/>
      <c r="Q31" s="55"/>
    </row>
    <row r="32" spans="1:17">
      <c r="A32" s="41" t="s">
        <v>833</v>
      </c>
      <c r="C32" s="479"/>
      <c r="D32" s="364">
        <f>C32/25.4</f>
        <v>0</v>
      </c>
      <c r="E32" s="45"/>
      <c r="F32" s="387"/>
      <c r="G32" s="55" t="s">
        <v>90</v>
      </c>
      <c r="H32" s="55"/>
      <c r="I32" s="499"/>
      <c r="J32" s="500"/>
      <c r="K32" s="500"/>
      <c r="L32" s="500"/>
      <c r="M32" s="498" t="str">
        <f>IF(I32=0," ",AVERAGE(I32:L32))</f>
        <v xml:space="preserve"> </v>
      </c>
      <c r="N32" s="82">
        <f t="shared" si="9"/>
        <v>0</v>
      </c>
      <c r="O32" s="55"/>
      <c r="P32" s="55"/>
      <c r="Q32" s="55"/>
    </row>
    <row r="33" spans="1:17">
      <c r="A33" s="41" t="s">
        <v>436</v>
      </c>
      <c r="C33" s="86"/>
      <c r="D33" s="481"/>
      <c r="E33" s="45"/>
      <c r="F33" s="53"/>
      <c r="G33" s="55" t="s">
        <v>452</v>
      </c>
      <c r="H33" s="55"/>
      <c r="I33" s="45"/>
      <c r="J33" s="45"/>
      <c r="K33" s="65" t="s">
        <v>455</v>
      </c>
      <c r="L33" s="45"/>
      <c r="M33" s="45"/>
      <c r="N33" s="80">
        <f t="shared" si="9"/>
        <v>0</v>
      </c>
      <c r="O33" s="55"/>
      <c r="P33" s="55"/>
      <c r="Q33" s="55"/>
    </row>
    <row r="34" spans="1:17">
      <c r="A34" s="41" t="s">
        <v>834</v>
      </c>
      <c r="C34" s="480"/>
      <c r="D34" s="364">
        <f>C34/25.4</f>
        <v>0</v>
      </c>
      <c r="E34" s="45"/>
      <c r="F34" s="54"/>
      <c r="G34" s="55" t="s">
        <v>236</v>
      </c>
      <c r="H34" s="55"/>
      <c r="I34" s="45"/>
      <c r="J34" s="45"/>
      <c r="K34" s="66" t="s">
        <v>456</v>
      </c>
      <c r="L34" s="45"/>
      <c r="M34" s="45"/>
      <c r="N34" s="80">
        <f t="shared" si="9"/>
        <v>0</v>
      </c>
      <c r="O34" s="55"/>
      <c r="P34" s="55"/>
      <c r="Q34" s="55"/>
    </row>
    <row r="35" spans="1:17" ht="14" thickBot="1">
      <c r="A35" s="41" t="s">
        <v>438</v>
      </c>
      <c r="C35" s="86"/>
      <c r="D35" s="483"/>
      <c r="E35" s="45"/>
      <c r="F35" s="13"/>
      <c r="G35" s="56" t="s">
        <v>453</v>
      </c>
      <c r="H35" s="55"/>
      <c r="I35" s="45"/>
      <c r="J35" s="45"/>
      <c r="K35" s="66" t="s">
        <v>457</v>
      </c>
      <c r="L35" s="45"/>
      <c r="M35" s="45"/>
      <c r="N35" s="80">
        <f t="shared" si="9"/>
        <v>0</v>
      </c>
      <c r="O35" s="55"/>
      <c r="P35" s="55"/>
      <c r="Q35" s="55"/>
    </row>
    <row r="36" spans="1:17">
      <c r="A36" s="41" t="s">
        <v>439</v>
      </c>
      <c r="C36" s="86"/>
      <c r="D36" s="483"/>
      <c r="E36" s="45"/>
      <c r="F36" s="45"/>
      <c r="G36" s="45"/>
      <c r="H36" s="45"/>
      <c r="I36" s="496">
        <v>0.38</v>
      </c>
      <c r="J36" s="497">
        <v>0.32</v>
      </c>
      <c r="K36" s="497">
        <v>0.38</v>
      </c>
      <c r="L36" s="497">
        <v>0.32</v>
      </c>
      <c r="M36" s="498">
        <f>IF(I36=0," ",AVERAGE(I36:L36))</f>
        <v>0.35000000000000003</v>
      </c>
      <c r="N36" s="80">
        <f t="shared" si="9"/>
        <v>0</v>
      </c>
      <c r="O36" s="55"/>
      <c r="P36" s="55"/>
      <c r="Q36" s="55"/>
    </row>
    <row r="37" spans="1:17">
      <c r="A37" s="41" t="s">
        <v>440</v>
      </c>
      <c r="C37" s="86"/>
      <c r="D37" s="483"/>
      <c r="E37" s="45"/>
      <c r="F37" s="45"/>
      <c r="G37" s="45"/>
      <c r="H37" s="45"/>
      <c r="I37" s="45"/>
      <c r="J37" s="45"/>
      <c r="K37" s="45"/>
      <c r="L37" s="45"/>
      <c r="M37" s="45"/>
      <c r="N37" s="80">
        <f t="shared" si="9"/>
        <v>0</v>
      </c>
      <c r="O37" s="55"/>
      <c r="P37" s="55"/>
      <c r="Q37" s="55"/>
    </row>
    <row r="38" spans="1:17" ht="14" thickBot="1">
      <c r="A38" s="41" t="s">
        <v>933</v>
      </c>
      <c r="C38" s="86"/>
      <c r="D38" s="484"/>
      <c r="E38" s="57"/>
      <c r="F38" s="57"/>
      <c r="G38" s="57"/>
      <c r="H38" s="57"/>
      <c r="I38" s="57"/>
      <c r="J38" s="57"/>
      <c r="K38" s="57"/>
      <c r="L38" s="57"/>
      <c r="M38" s="57"/>
      <c r="N38" s="80">
        <f t="shared" si="9"/>
        <v>0</v>
      </c>
      <c r="O38" s="55"/>
      <c r="P38" s="55"/>
      <c r="Q38" s="55"/>
    </row>
    <row r="39" spans="1:17">
      <c r="A39" s="41" t="s">
        <v>441</v>
      </c>
      <c r="C39" s="86"/>
      <c r="D39" s="483"/>
      <c r="E39" s="58"/>
      <c r="F39" s="59"/>
      <c r="G39" s="59"/>
      <c r="H39" s="59"/>
      <c r="I39" s="64" t="s">
        <v>454</v>
      </c>
      <c r="J39" s="59"/>
      <c r="K39" s="59"/>
      <c r="L39" s="59"/>
      <c r="M39" s="60"/>
      <c r="N39" s="80">
        <f t="shared" si="9"/>
        <v>0</v>
      </c>
      <c r="O39" s="55"/>
      <c r="P39" s="55"/>
      <c r="Q39" s="55"/>
    </row>
    <row r="40" spans="1:17">
      <c r="A40" s="41" t="s">
        <v>442</v>
      </c>
      <c r="C40" s="86"/>
      <c r="D40" s="82">
        <f>ResTmLoc1!D7</f>
        <v>17.68</v>
      </c>
      <c r="E40" s="61"/>
      <c r="F40" s="62"/>
      <c r="G40" s="62"/>
      <c r="H40" s="62"/>
      <c r="I40" s="62"/>
      <c r="J40" s="62"/>
      <c r="K40" s="62"/>
      <c r="L40" s="62"/>
      <c r="M40" s="63"/>
      <c r="N40" s="80">
        <f t="shared" si="9"/>
        <v>17.68</v>
      </c>
      <c r="O40" s="55"/>
      <c r="P40" s="55"/>
      <c r="Q40" s="55"/>
    </row>
    <row r="41" spans="1:17">
      <c r="A41" s="41" t="s">
        <v>443</v>
      </c>
      <c r="C41" s="86"/>
      <c r="D41" s="80">
        <f>EquipmentLoc1!F54</f>
        <v>0.3</v>
      </c>
      <c r="E41" s="632"/>
      <c r="F41" s="633"/>
      <c r="G41" s="633"/>
      <c r="H41" s="633"/>
      <c r="I41" s="633"/>
      <c r="J41" s="633"/>
      <c r="K41" s="633"/>
      <c r="L41" s="633"/>
      <c r="M41" s="634"/>
      <c r="N41" s="80">
        <f t="shared" si="9"/>
        <v>0.3</v>
      </c>
      <c r="O41" s="55"/>
      <c r="P41" s="55"/>
      <c r="Q41" s="55"/>
    </row>
    <row r="42" spans="1:17">
      <c r="A42" s="41" t="s">
        <v>444</v>
      </c>
      <c r="C42" s="86"/>
      <c r="D42" s="371">
        <f>EquipmentLoc1!$D$24</f>
        <v>0</v>
      </c>
      <c r="E42" s="632"/>
      <c r="F42" s="633"/>
      <c r="G42" s="633"/>
      <c r="H42" s="633"/>
      <c r="I42" s="633"/>
      <c r="J42" s="633"/>
      <c r="K42" s="633"/>
      <c r="L42" s="633"/>
      <c r="M42" s="634"/>
      <c r="N42" s="371">
        <f t="shared" si="9"/>
        <v>0</v>
      </c>
      <c r="O42" s="55"/>
      <c r="P42" s="55"/>
      <c r="Q42" s="55"/>
    </row>
    <row r="43" spans="1:17">
      <c r="A43" s="41" t="s">
        <v>445</v>
      </c>
      <c r="C43" s="86"/>
      <c r="D43" s="80">
        <f>EquipmentLoc1!D25</f>
        <v>0</v>
      </c>
      <c r="E43" s="632"/>
      <c r="F43" s="633"/>
      <c r="G43" s="633"/>
      <c r="H43" s="633"/>
      <c r="I43" s="633"/>
      <c r="J43" s="633"/>
      <c r="K43" s="633"/>
      <c r="L43" s="633"/>
      <c r="M43" s="634"/>
      <c r="N43" s="80">
        <f t="shared" si="9"/>
        <v>0</v>
      </c>
      <c r="O43" s="55"/>
      <c r="P43" s="55"/>
      <c r="Q43" s="55"/>
    </row>
    <row r="44" spans="1:17">
      <c r="A44" s="41" t="s">
        <v>446</v>
      </c>
      <c r="C44" s="86"/>
      <c r="D44" s="80" t="str">
        <f>EquipmentLoc1!D23</f>
        <v>Straight Thru</v>
      </c>
      <c r="E44" s="629"/>
      <c r="F44" s="630"/>
      <c r="G44" s="630"/>
      <c r="H44" s="630"/>
      <c r="I44" s="630"/>
      <c r="J44" s="630"/>
      <c r="K44" s="630"/>
      <c r="L44" s="630"/>
      <c r="M44" s="631"/>
      <c r="N44" s="80" t="str">
        <f t="shared" si="9"/>
        <v>Straight Thru</v>
      </c>
      <c r="O44" s="55"/>
      <c r="P44" s="55"/>
      <c r="Q44" s="55"/>
    </row>
    <row r="45" spans="1:17">
      <c r="A45" s="41" t="s">
        <v>447</v>
      </c>
      <c r="C45" s="86"/>
      <c r="D45" s="80" t="str">
        <f>EquipmentLoc1!D17</f>
        <v>GP</v>
      </c>
      <c r="E45" s="629"/>
      <c r="F45" s="630"/>
      <c r="G45" s="630"/>
      <c r="H45" s="630"/>
      <c r="I45" s="630"/>
      <c r="J45" s="630"/>
      <c r="K45" s="630"/>
      <c r="L45" s="630"/>
      <c r="M45" s="631"/>
      <c r="N45" s="80" t="str">
        <f t="shared" si="9"/>
        <v>GP</v>
      </c>
      <c r="O45" s="55"/>
      <c r="P45" s="55"/>
      <c r="Q45" s="55"/>
    </row>
    <row r="46" spans="1:17">
      <c r="A46" s="41" t="s">
        <v>448</v>
      </c>
      <c r="C46" s="86"/>
      <c r="D46" s="81">
        <f>EquipmentLoc1!D22</f>
        <v>0</v>
      </c>
      <c r="E46" s="629"/>
      <c r="F46" s="630"/>
      <c r="G46" s="630"/>
      <c r="H46" s="630"/>
      <c r="I46" s="630"/>
      <c r="J46" s="630"/>
      <c r="K46" s="630"/>
      <c r="L46" s="630"/>
      <c r="M46" s="631"/>
      <c r="N46" s="80">
        <f t="shared" si="9"/>
        <v>0</v>
      </c>
      <c r="O46" s="55"/>
      <c r="P46" s="55"/>
      <c r="Q46" s="55"/>
    </row>
    <row r="47" spans="1:17">
      <c r="A47" s="41" t="s">
        <v>449</v>
      </c>
      <c r="C47" s="86"/>
      <c r="D47" s="81">
        <f>EquipmentLoc1!D21</f>
        <v>0</v>
      </c>
      <c r="E47" s="629"/>
      <c r="F47" s="630"/>
      <c r="G47" s="630"/>
      <c r="H47" s="630"/>
      <c r="I47" s="630"/>
      <c r="J47" s="630"/>
      <c r="K47" s="630"/>
      <c r="L47" s="630"/>
      <c r="M47" s="631"/>
      <c r="N47" s="80">
        <f t="shared" si="9"/>
        <v>0</v>
      </c>
      <c r="O47" s="55"/>
      <c r="P47" s="55"/>
      <c r="Q47" s="55"/>
    </row>
    <row r="48" spans="1:17">
      <c r="A48" s="41" t="s">
        <v>450</v>
      </c>
      <c r="C48" s="86"/>
      <c r="D48" s="82">
        <f>EquipmentLoc1!D16</f>
        <v>2.2000000000000002</v>
      </c>
      <c r="E48" s="61"/>
      <c r="F48" s="62"/>
      <c r="G48" s="62"/>
      <c r="H48" s="62"/>
      <c r="I48" s="62"/>
      <c r="J48" s="62"/>
      <c r="K48" s="62"/>
      <c r="L48" s="62"/>
      <c r="M48" s="63"/>
      <c r="N48" s="371">
        <f t="shared" si="9"/>
        <v>2.2000000000000002</v>
      </c>
      <c r="O48" s="55"/>
      <c r="P48" s="55"/>
      <c r="Q48" s="55"/>
    </row>
    <row r="49" spans="1:17">
      <c r="A49" s="41" t="s">
        <v>451</v>
      </c>
      <c r="C49" s="86"/>
      <c r="D49" s="80">
        <f>ResTmLoc1!D8</f>
        <v>2.125</v>
      </c>
      <c r="E49" s="61"/>
      <c r="F49" s="62"/>
      <c r="G49" s="62"/>
      <c r="H49" s="62"/>
      <c r="I49" s="496"/>
      <c r="J49" s="497"/>
      <c r="K49" s="496"/>
      <c r="L49" s="497"/>
      <c r="M49" s="502" t="str">
        <f>IF(I49=0," ",AVERAGE(I49:L49))</f>
        <v xml:space="preserve"> </v>
      </c>
      <c r="N49" s="80">
        <f t="shared" si="9"/>
        <v>2.125</v>
      </c>
      <c r="O49" s="55"/>
      <c r="P49" s="55"/>
      <c r="Q49" s="55"/>
    </row>
    <row r="50" spans="1:17">
      <c r="A50" s="67" t="s">
        <v>464</v>
      </c>
      <c r="C50" s="86"/>
      <c r="D50" s="80">
        <f>ResTmLoc1!B8</f>
        <v>0.41</v>
      </c>
      <c r="E50" s="68"/>
      <c r="F50" s="69"/>
      <c r="G50" s="69"/>
      <c r="H50" s="69"/>
      <c r="I50" s="499"/>
      <c r="J50" s="500"/>
      <c r="K50" s="499"/>
      <c r="L50" s="500"/>
      <c r="M50" s="502" t="str">
        <f>IF(I50=0," ",AVERAGE(I50:L50))</f>
        <v xml:space="preserve"> </v>
      </c>
      <c r="N50" s="80">
        <f t="shared" si="9"/>
        <v>0.41</v>
      </c>
      <c r="O50" s="55"/>
      <c r="P50" s="55"/>
      <c r="Q50" s="55"/>
    </row>
    <row r="51" spans="1:17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55"/>
      <c r="P51" s="55"/>
      <c r="Q51" s="55"/>
    </row>
    <row r="52" spans="1:17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55"/>
      <c r="P52" s="55"/>
      <c r="Q52" s="55"/>
    </row>
    <row r="53" spans="1:17" ht="16">
      <c r="A53" s="71" t="s">
        <v>458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</row>
    <row r="54" spans="1:17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</row>
    <row r="55" spans="1:17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</row>
    <row r="56" spans="1:17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</row>
    <row r="57" spans="1:17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</row>
    <row r="58" spans="1:17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</row>
    <row r="59" spans="1:17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</row>
    <row r="60" spans="1:17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</row>
    <row r="61" spans="1:17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</row>
    <row r="62" spans="1:17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</row>
    <row r="63" spans="1:17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</row>
    <row r="64" spans="1:17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</row>
    <row r="65" spans="1:17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</row>
    <row r="66" spans="1:17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</row>
    <row r="67" spans="1:17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</row>
    <row r="68" spans="1:17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</row>
    <row r="69" spans="1:17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</row>
    <row r="70" spans="1:17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</row>
    <row r="71" spans="1:17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</row>
    <row r="72" spans="1:17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17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</row>
    <row r="74" spans="1:17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</row>
    <row r="75" spans="1:17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</row>
    <row r="76" spans="1:17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</row>
    <row r="77" spans="1:17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</row>
    <row r="78" spans="1:17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</row>
    <row r="79" spans="1:17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</row>
    <row r="80" spans="1:17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</row>
    <row r="81" spans="1:17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</row>
    <row r="82" spans="1:17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</row>
    <row r="83" spans="1:17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</row>
    <row r="84" spans="1:17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</row>
    <row r="85" spans="1:17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</row>
    <row r="86" spans="1:17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</row>
    <row r="87" spans="1:17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</row>
    <row r="88" spans="1:17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</row>
    <row r="89" spans="1:17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</row>
    <row r="90" spans="1:17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</row>
    <row r="91" spans="1:17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</row>
    <row r="92" spans="1:17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</row>
    <row r="93" spans="1:17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</row>
    <row r="94" spans="1:17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</row>
    <row r="95" spans="1:17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</row>
    <row r="96" spans="1:17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</row>
    <row r="97" spans="1:17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</row>
    <row r="98" spans="1:17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</row>
    <row r="99" spans="1:17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</row>
    <row r="100" spans="1:17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</row>
    <row r="101" spans="1:17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</row>
    <row r="102" spans="1:17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</row>
    <row r="103" spans="1:17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</row>
    <row r="104" spans="1:17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</row>
    <row r="105" spans="1:17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</row>
    <row r="106" spans="1:17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</row>
    <row r="107" spans="1:17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</row>
    <row r="108" spans="1:17">
      <c r="O108" s="55"/>
      <c r="P108" s="55"/>
      <c r="Q108" s="55"/>
    </row>
  </sheetData>
  <mergeCells count="7">
    <mergeCell ref="E45:M45"/>
    <mergeCell ref="E46:M46"/>
    <mergeCell ref="E47:M47"/>
    <mergeCell ref="E41:M41"/>
    <mergeCell ref="E42:M42"/>
    <mergeCell ref="E43:M43"/>
    <mergeCell ref="E44:M44"/>
  </mergeCells>
  <pageMargins left="0.75" right="0.75" top="1" bottom="1" header="0.5" footer="0.5"/>
  <pageSetup scale="55" orientation="landscape" horizontalDpi="300" verticalDpi="300"/>
  <headerFooter>
    <oddFooter>&amp;LMechanical Window&amp;CHEWLETT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"/>
  <sheetViews>
    <sheetView showGridLines="0" zoomScale="150" workbookViewId="0">
      <selection activeCell="O10" sqref="O10"/>
    </sheetView>
  </sheetViews>
  <sheetFormatPr baseColWidth="10" defaultColWidth="8.83203125" defaultRowHeight="13"/>
  <sheetData/>
  <pageMargins left="0.75" right="0.75" top="1" bottom="1" header="0.5" footer="0.5"/>
  <pageSetup scale="66" orientation="portrait" horizontalDpi="300" verticalDpi="300"/>
  <headerFooter>
    <oddFooter>&amp;LFlow Chart Zone 3&amp;CHEWLETT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82"/>
  <sheetViews>
    <sheetView showGridLines="0" zoomScale="82" workbookViewId="0">
      <selection activeCell="T11" sqref="T11"/>
    </sheetView>
  </sheetViews>
  <sheetFormatPr baseColWidth="10" defaultColWidth="8.83203125" defaultRowHeight="13"/>
  <cols>
    <col min="4" max="4" width="13.83203125" customWidth="1"/>
    <col min="5" max="5" width="15.5" customWidth="1"/>
    <col min="6" max="6" width="11" customWidth="1"/>
    <col min="7" max="7" width="10.83203125" customWidth="1"/>
    <col min="11" max="11" width="9.83203125" customWidth="1"/>
  </cols>
  <sheetData>
    <row r="1" spans="1:19" ht="40">
      <c r="A1" s="55"/>
      <c r="B1" s="55"/>
      <c r="C1" s="55"/>
      <c r="D1" s="55"/>
      <c r="E1" s="268" t="s">
        <v>52</v>
      </c>
      <c r="F1" s="55"/>
      <c r="G1" s="55"/>
      <c r="H1" s="55"/>
      <c r="I1" s="55"/>
      <c r="J1" s="55"/>
      <c r="K1" s="55"/>
      <c r="M1" s="55"/>
      <c r="N1" s="55"/>
      <c r="O1" s="55"/>
      <c r="P1" s="55"/>
      <c r="Q1" s="55"/>
      <c r="R1" s="55"/>
      <c r="S1" s="55"/>
    </row>
    <row r="2" spans="1:19" ht="14" thickBo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386"/>
      <c r="M2" s="55" t="s">
        <v>91</v>
      </c>
      <c r="N2" s="55"/>
      <c r="O2" s="55"/>
      <c r="P2" s="55"/>
      <c r="Q2" s="55"/>
      <c r="R2" s="55"/>
      <c r="S2" s="55"/>
    </row>
    <row r="3" spans="1:19" ht="17" thickBot="1">
      <c r="A3" s="202" t="s">
        <v>29</v>
      </c>
      <c r="B3" s="638">
        <f>Outline!$B$4</f>
        <v>36579</v>
      </c>
      <c r="C3" s="575"/>
      <c r="D3" s="203" t="s">
        <v>934</v>
      </c>
      <c r="E3" s="574" t="str">
        <f>Outline!$E$4</f>
        <v>Snap Fitment</v>
      </c>
      <c r="F3" s="575"/>
      <c r="G3" s="203" t="s">
        <v>38</v>
      </c>
      <c r="H3" s="574" t="str">
        <f>Outline!$H$4</f>
        <v>TBD</v>
      </c>
      <c r="I3" s="575"/>
      <c r="J3" s="269"/>
      <c r="K3" s="269"/>
      <c r="L3" s="387"/>
      <c r="M3" s="55" t="s">
        <v>92</v>
      </c>
      <c r="N3" s="55"/>
      <c r="O3" s="290"/>
      <c r="P3" s="261"/>
      <c r="Q3" s="261"/>
      <c r="R3" s="55"/>
      <c r="S3" s="55"/>
    </row>
    <row r="4" spans="1:19" ht="17" thickBot="1">
      <c r="A4" s="202" t="s">
        <v>30</v>
      </c>
      <c r="B4" s="574" t="str">
        <f>Outline!$B$5</f>
        <v>Nypro Oregon</v>
      </c>
      <c r="C4" s="575"/>
      <c r="D4" s="203" t="s">
        <v>34</v>
      </c>
      <c r="E4" s="574" t="str">
        <f>Outline!$E$5</f>
        <v>WLDCT-FIT01</v>
      </c>
      <c r="F4" s="575"/>
      <c r="G4" s="203" t="s">
        <v>39</v>
      </c>
      <c r="H4" s="574" t="str">
        <f>Outline!$H$5</f>
        <v>TBD</v>
      </c>
      <c r="I4" s="575"/>
      <c r="J4" s="269"/>
      <c r="K4" s="269"/>
      <c r="L4" s="14"/>
      <c r="M4" s="55" t="s">
        <v>267</v>
      </c>
      <c r="N4" s="276"/>
      <c r="O4" s="290"/>
      <c r="P4" s="261"/>
      <c r="Q4" s="261"/>
      <c r="R4" s="55"/>
      <c r="S4" s="55"/>
    </row>
    <row r="5" spans="1:19" ht="17" thickBot="1">
      <c r="A5" s="202" t="s">
        <v>31</v>
      </c>
      <c r="B5" s="574" t="str">
        <f>Outline!$B$6</f>
        <v>Dowlex 2027A  LLDPE</v>
      </c>
      <c r="C5" s="575"/>
      <c r="D5" s="203" t="s">
        <v>35</v>
      </c>
      <c r="E5" s="574" t="str">
        <f>Outline!$E$6</f>
        <v>Rev 7</v>
      </c>
      <c r="F5" s="575"/>
      <c r="G5" s="203" t="s">
        <v>40</v>
      </c>
      <c r="H5" s="574" t="str">
        <f>Outline!$H$6</f>
        <v>TBD</v>
      </c>
      <c r="I5" s="575"/>
      <c r="J5" s="269"/>
      <c r="K5" s="269"/>
      <c r="L5" s="12"/>
      <c r="M5" s="55" t="s">
        <v>236</v>
      </c>
      <c r="N5" s="276"/>
      <c r="O5" s="290"/>
      <c r="P5" s="261"/>
      <c r="Q5" s="261"/>
      <c r="R5" s="55"/>
      <c r="S5" s="55"/>
    </row>
    <row r="6" spans="1:19" ht="17" thickBot="1">
      <c r="A6" s="202" t="s">
        <v>32</v>
      </c>
      <c r="B6" s="574" t="str">
        <f>Outline!$B$7</f>
        <v>TBD</v>
      </c>
      <c r="C6" s="575"/>
      <c r="D6" s="203" t="s">
        <v>36</v>
      </c>
      <c r="E6" s="574">
        <f>Outline!$E$7</f>
        <v>4</v>
      </c>
      <c r="F6" s="575"/>
      <c r="G6" s="203" t="s">
        <v>41</v>
      </c>
      <c r="H6" s="574" t="str">
        <f>Outline!$H$7</f>
        <v>Gary Freiberg</v>
      </c>
      <c r="I6" s="575"/>
      <c r="J6" s="269"/>
      <c r="K6" s="269"/>
      <c r="L6" s="13"/>
      <c r="M6" s="56" t="s">
        <v>237</v>
      </c>
      <c r="N6" s="276"/>
      <c r="O6" s="290"/>
      <c r="P6" s="261"/>
      <c r="Q6" s="261"/>
      <c r="R6" s="55"/>
      <c r="S6" s="55"/>
    </row>
    <row r="7" spans="1:19" ht="14" thickBot="1">
      <c r="A7" s="202" t="s">
        <v>33</v>
      </c>
      <c r="B7" s="574" t="str">
        <f>Outline!$B$8</f>
        <v>Nypro Mold</v>
      </c>
      <c r="C7" s="575"/>
      <c r="D7" s="203" t="s">
        <v>37</v>
      </c>
      <c r="E7" s="574" t="str">
        <f>Outline!$E$8</f>
        <v>Glen Duncan</v>
      </c>
      <c r="F7" s="575"/>
      <c r="G7" s="203" t="s">
        <v>806</v>
      </c>
      <c r="H7" s="574" t="str">
        <f>Outline!$H$8</f>
        <v>T-361607</v>
      </c>
      <c r="I7" s="575"/>
      <c r="J7" s="55"/>
      <c r="K7" s="55"/>
      <c r="L7" s="1"/>
      <c r="M7" s="55"/>
      <c r="N7" s="55"/>
      <c r="O7" s="55"/>
      <c r="P7" s="55"/>
      <c r="Q7" s="55"/>
      <c r="R7" s="55"/>
      <c r="S7" s="55"/>
    </row>
    <row r="8" spans="1:19" ht="14" thickBot="1">
      <c r="A8" s="55"/>
      <c r="B8" s="261"/>
      <c r="C8" s="261"/>
      <c r="D8" s="55"/>
      <c r="E8" s="261"/>
      <c r="F8" s="261"/>
      <c r="G8" s="55"/>
      <c r="H8" s="55"/>
      <c r="I8" s="55"/>
      <c r="J8" s="55"/>
      <c r="K8" s="55"/>
      <c r="L8" s="1"/>
      <c r="M8" s="55"/>
      <c r="N8" s="55"/>
      <c r="O8" s="55"/>
      <c r="P8" s="55"/>
      <c r="Q8" s="55"/>
      <c r="R8" s="55"/>
      <c r="S8" s="55"/>
    </row>
    <row r="9" spans="1:19" s="2" customFormat="1" ht="14" thickBot="1">
      <c r="C9" s="24" t="s">
        <v>53</v>
      </c>
      <c r="D9" s="27">
        <v>13</v>
      </c>
      <c r="F9" s="188"/>
      <c r="G9" s="188"/>
      <c r="H9" s="188"/>
      <c r="I9" s="188"/>
      <c r="J9" s="188"/>
      <c r="K9" s="188"/>
      <c r="M9" s="188"/>
      <c r="N9" s="188"/>
      <c r="O9" s="188"/>
      <c r="P9" s="188"/>
      <c r="Q9" s="188"/>
      <c r="R9" s="188"/>
      <c r="S9" s="188"/>
    </row>
    <row r="10" spans="1:19" s="2" customFormat="1" ht="14" thickBot="1">
      <c r="A10" s="188"/>
      <c r="B10" s="188"/>
      <c r="C10" s="188"/>
      <c r="D10" s="166" t="s">
        <v>54</v>
      </c>
      <c r="E10" s="356">
        <v>2.4</v>
      </c>
      <c r="F10" s="278" t="s">
        <v>161</v>
      </c>
      <c r="G10" s="453"/>
      <c r="H10" s="332" t="s">
        <v>841</v>
      </c>
      <c r="I10" s="353">
        <f>I12/25.4</f>
        <v>1</v>
      </c>
      <c r="J10" s="279" t="s">
        <v>549</v>
      </c>
      <c r="K10" s="188"/>
      <c r="M10" s="188"/>
      <c r="N10" s="188"/>
      <c r="O10" s="188"/>
      <c r="P10" s="188"/>
      <c r="Q10" s="188"/>
      <c r="R10" s="188"/>
      <c r="S10" s="188"/>
    </row>
    <row r="11" spans="1:19" s="2" customFormat="1" ht="14" thickBot="1">
      <c r="A11" s="188"/>
      <c r="B11" s="205" t="s">
        <v>622</v>
      </c>
      <c r="C11" s="188"/>
      <c r="D11" s="188"/>
      <c r="E11" s="356">
        <v>0.4</v>
      </c>
      <c r="F11" s="278" t="s">
        <v>161</v>
      </c>
      <c r="G11" s="453"/>
      <c r="H11" s="332" t="s">
        <v>841</v>
      </c>
      <c r="I11" s="353">
        <f>I13/25.4</f>
        <v>0.30000000000000004</v>
      </c>
      <c r="J11" s="205" t="s">
        <v>550</v>
      </c>
      <c r="K11" s="188"/>
      <c r="M11" s="188"/>
      <c r="N11" s="188"/>
      <c r="O11" s="188"/>
      <c r="P11" s="188"/>
      <c r="Q11" s="188"/>
      <c r="R11" s="188"/>
      <c r="S11" s="188"/>
    </row>
    <row r="12" spans="1:19" s="2" customFormat="1" ht="14" thickBot="1">
      <c r="A12" s="188"/>
      <c r="B12" s="205" t="s">
        <v>97</v>
      </c>
      <c r="C12" s="188"/>
      <c r="D12" s="188"/>
      <c r="E12" s="456">
        <v>15</v>
      </c>
      <c r="F12" s="188" t="s">
        <v>932</v>
      </c>
      <c r="G12" s="205"/>
      <c r="H12" s="188"/>
      <c r="I12" s="453">
        <v>25.4</v>
      </c>
      <c r="J12" s="331" t="s">
        <v>840</v>
      </c>
      <c r="K12" s="332"/>
      <c r="M12" s="188"/>
      <c r="N12" s="188"/>
      <c r="O12" s="188"/>
      <c r="P12" s="188"/>
      <c r="Q12" s="188"/>
      <c r="R12" s="188"/>
      <c r="S12" s="188"/>
    </row>
    <row r="13" spans="1:19" s="2" customFormat="1" ht="19" thickBot="1">
      <c r="A13" s="188"/>
      <c r="B13" s="188"/>
      <c r="C13" s="188"/>
      <c r="D13" s="270" t="s">
        <v>55</v>
      </c>
      <c r="E13" s="280"/>
      <c r="F13" s="280"/>
      <c r="G13" s="280"/>
      <c r="H13" s="188"/>
      <c r="I13" s="453">
        <v>7.62</v>
      </c>
      <c r="J13" s="333" t="s">
        <v>839</v>
      </c>
      <c r="K13" s="332"/>
      <c r="M13" s="188"/>
      <c r="N13" s="188"/>
      <c r="O13" s="188"/>
      <c r="P13" s="188"/>
      <c r="Q13" s="188"/>
      <c r="R13" s="188"/>
      <c r="S13" s="188"/>
    </row>
    <row r="14" spans="1:19" s="2" customFormat="1">
      <c r="A14" s="188"/>
      <c r="B14" s="188"/>
      <c r="C14" s="271" t="s">
        <v>56</v>
      </c>
      <c r="D14" s="188"/>
      <c r="E14" s="188"/>
      <c r="F14" s="188"/>
      <c r="G14" s="188"/>
      <c r="H14" s="188"/>
      <c r="I14" s="188"/>
      <c r="J14" s="188"/>
      <c r="K14" s="188"/>
      <c r="M14" s="188"/>
      <c r="N14" s="188"/>
      <c r="O14" s="188"/>
      <c r="P14" s="188"/>
      <c r="Q14" s="188"/>
      <c r="R14" s="188"/>
      <c r="S14" s="188"/>
    </row>
    <row r="15" spans="1:19" s="2" customFormat="1">
      <c r="A15" s="188"/>
      <c r="B15" s="188"/>
      <c r="C15" s="271" t="s">
        <v>57</v>
      </c>
      <c r="D15" s="271" t="s">
        <v>58</v>
      </c>
      <c r="E15" s="271" t="s">
        <v>59</v>
      </c>
      <c r="F15" s="271" t="s">
        <v>60</v>
      </c>
      <c r="G15" s="281" t="s">
        <v>61</v>
      </c>
      <c r="H15" s="271" t="s">
        <v>62</v>
      </c>
      <c r="I15" s="205" t="s">
        <v>60</v>
      </c>
      <c r="J15" s="188"/>
      <c r="K15" s="188"/>
      <c r="M15" s="188"/>
      <c r="N15" s="188"/>
      <c r="O15" s="188"/>
      <c r="P15" s="188"/>
      <c r="Q15" s="188"/>
      <c r="R15" s="188"/>
      <c r="S15" s="188"/>
    </row>
    <row r="16" spans="1:19" s="2" customFormat="1" ht="14" thickBot="1">
      <c r="A16" s="188"/>
      <c r="B16" s="188"/>
      <c r="C16" s="272" t="s">
        <v>63</v>
      </c>
      <c r="D16" s="272" t="s">
        <v>64</v>
      </c>
      <c r="E16" s="272" t="s">
        <v>65</v>
      </c>
      <c r="F16" s="272" t="s">
        <v>66</v>
      </c>
      <c r="G16" s="282" t="s">
        <v>67</v>
      </c>
      <c r="H16" s="272" t="s">
        <v>68</v>
      </c>
      <c r="I16" s="286" t="s">
        <v>68</v>
      </c>
      <c r="J16" s="188"/>
      <c r="K16" s="188"/>
      <c r="M16" s="188"/>
      <c r="N16" s="188"/>
      <c r="O16" s="188"/>
      <c r="P16" s="188"/>
      <c r="Q16" s="188"/>
      <c r="R16" s="188"/>
      <c r="S16" s="188"/>
    </row>
    <row r="17" spans="1:19" s="2" customFormat="1" ht="14" thickBot="1">
      <c r="A17" s="271" t="s">
        <v>69</v>
      </c>
      <c r="B17" s="188">
        <v>1</v>
      </c>
      <c r="C17" s="534">
        <f>IF(E10=0," ",E10)</f>
        <v>2.4</v>
      </c>
      <c r="D17" s="27">
        <f>H67</f>
        <v>0.25</v>
      </c>
      <c r="E17" s="27">
        <f>P67</f>
        <v>1072</v>
      </c>
      <c r="F17" s="283">
        <f t="shared" ref="F17:F31" si="0">$E17*$D$9</f>
        <v>13936</v>
      </c>
      <c r="G17" s="284">
        <f>(1/$D17)</f>
        <v>4</v>
      </c>
      <c r="H17" s="285">
        <f t="shared" ref="H17:H31" si="1">$D17*$F17</f>
        <v>3484</v>
      </c>
      <c r="I17" s="372">
        <f>PRODUCT($I$10-$I$11,1/D17)</f>
        <v>2.8</v>
      </c>
      <c r="J17" s="188"/>
      <c r="K17" s="188"/>
      <c r="M17" s="188"/>
      <c r="N17" s="188"/>
      <c r="O17" s="188"/>
      <c r="P17" s="188"/>
      <c r="Q17" s="188"/>
      <c r="R17" s="188"/>
      <c r="S17" s="188"/>
    </row>
    <row r="18" spans="1:19" s="2" customFormat="1" ht="14" thickBot="1">
      <c r="A18" s="188"/>
      <c r="B18" s="188">
        <v>2</v>
      </c>
      <c r="C18" s="534">
        <f>IF((E$10)=0," ",(E10)-(E$10-E$11)/(E$12-1))</f>
        <v>2.2571428571428571</v>
      </c>
      <c r="D18" s="27">
        <f t="shared" ref="D18:D31" si="2">H68</f>
        <v>0.26</v>
      </c>
      <c r="E18" s="27">
        <f t="shared" ref="E18:E31" si="3">P68</f>
        <v>1065.2</v>
      </c>
      <c r="F18" s="283">
        <f t="shared" si="0"/>
        <v>13847.6</v>
      </c>
      <c r="G18" s="284">
        <f t="shared" ref="G18:G31" si="4">(1/$D18)</f>
        <v>3.8461538461538458</v>
      </c>
      <c r="H18" s="285">
        <f t="shared" si="1"/>
        <v>3600.3760000000002</v>
      </c>
      <c r="I18" s="372">
        <f t="shared" ref="I18:I31" si="5">PRODUCT($I$10-$I$11,1/D18)</f>
        <v>2.6923076923076921</v>
      </c>
      <c r="J18" s="188"/>
      <c r="K18" s="188"/>
      <c r="M18" s="188"/>
      <c r="N18" s="188"/>
      <c r="O18" s="188"/>
      <c r="P18" s="188"/>
      <c r="Q18" s="188"/>
      <c r="R18" s="188"/>
      <c r="S18" s="188"/>
    </row>
    <row r="19" spans="1:19" s="2" customFormat="1" ht="14" thickBot="1">
      <c r="A19" s="188"/>
      <c r="B19" s="188">
        <v>3</v>
      </c>
      <c r="C19" s="534">
        <f>IF(($E$10)&lt;=0," ",(C18)-($E$10-$E$11)/($E$12-1))</f>
        <v>2.1142857142857143</v>
      </c>
      <c r="D19" s="27">
        <f t="shared" si="2"/>
        <v>0.28000000000000003</v>
      </c>
      <c r="E19" s="27">
        <f t="shared" si="3"/>
        <v>1036.4000000000001</v>
      </c>
      <c r="F19" s="283">
        <f t="shared" si="0"/>
        <v>13473.2</v>
      </c>
      <c r="G19" s="284">
        <f t="shared" si="4"/>
        <v>3.5714285714285712</v>
      </c>
      <c r="H19" s="285">
        <f t="shared" si="1"/>
        <v>3772.4960000000005</v>
      </c>
      <c r="I19" s="372">
        <f t="shared" si="5"/>
        <v>2.4999999999999996</v>
      </c>
      <c r="J19" s="188"/>
      <c r="K19" s="188"/>
      <c r="M19" s="188"/>
      <c r="N19" s="188"/>
      <c r="O19" s="188"/>
      <c r="P19" s="188"/>
      <c r="Q19" s="188"/>
      <c r="R19" s="188"/>
      <c r="S19" s="188"/>
    </row>
    <row r="20" spans="1:19" s="2" customFormat="1" ht="14" thickBot="1">
      <c r="A20" s="188"/>
      <c r="B20" s="188">
        <v>4</v>
      </c>
      <c r="C20" s="534">
        <f t="shared" ref="C20:C31" si="6">IF(($E$10)&lt;=0," ",(C19)-($E$10-$E$11)/($E$12-1))</f>
        <v>1.9714285714285715</v>
      </c>
      <c r="D20" s="27">
        <f t="shared" si="2"/>
        <v>0.28999999999999998</v>
      </c>
      <c r="E20" s="27">
        <f t="shared" si="3"/>
        <v>1025.8</v>
      </c>
      <c r="F20" s="283">
        <f t="shared" si="0"/>
        <v>13335.4</v>
      </c>
      <c r="G20" s="284">
        <f t="shared" si="4"/>
        <v>3.4482758620689657</v>
      </c>
      <c r="H20" s="285">
        <f t="shared" si="1"/>
        <v>3867.2659999999996</v>
      </c>
      <c r="I20" s="372">
        <f t="shared" si="5"/>
        <v>2.4137931034482758</v>
      </c>
      <c r="J20" s="188"/>
      <c r="K20" s="188"/>
      <c r="M20" s="188"/>
      <c r="N20" s="188"/>
      <c r="O20" s="188"/>
      <c r="P20" s="188"/>
      <c r="Q20" s="188"/>
      <c r="R20" s="188"/>
      <c r="S20" s="188"/>
    </row>
    <row r="21" spans="1:19" s="2" customFormat="1" ht="14" thickBot="1">
      <c r="A21" s="188"/>
      <c r="B21" s="188">
        <v>5</v>
      </c>
      <c r="C21" s="534">
        <f t="shared" si="6"/>
        <v>1.8285714285714287</v>
      </c>
      <c r="D21" s="27">
        <f t="shared" si="2"/>
        <v>0.31</v>
      </c>
      <c r="E21" s="27">
        <f t="shared" si="3"/>
        <v>1014.6</v>
      </c>
      <c r="F21" s="283">
        <f t="shared" si="0"/>
        <v>13189.800000000001</v>
      </c>
      <c r="G21" s="284">
        <f t="shared" si="4"/>
        <v>3.2258064516129035</v>
      </c>
      <c r="H21" s="285">
        <f t="shared" si="1"/>
        <v>4088.8380000000002</v>
      </c>
      <c r="I21" s="372">
        <f t="shared" si="5"/>
        <v>2.2580645161290325</v>
      </c>
      <c r="J21" s="188"/>
      <c r="K21" s="188"/>
      <c r="M21" s="188"/>
      <c r="N21" s="188"/>
      <c r="O21" s="188"/>
      <c r="P21" s="188"/>
      <c r="Q21" s="188"/>
      <c r="R21" s="188"/>
      <c r="S21" s="188"/>
    </row>
    <row r="22" spans="1:19" s="2" customFormat="1" ht="14" thickBot="1">
      <c r="A22" s="188"/>
      <c r="B22" s="188">
        <v>6</v>
      </c>
      <c r="C22" s="534">
        <f t="shared" si="6"/>
        <v>1.6857142857142859</v>
      </c>
      <c r="D22" s="27">
        <f t="shared" si="2"/>
        <v>0.33600000000000002</v>
      </c>
      <c r="E22" s="27">
        <f t="shared" si="3"/>
        <v>1002</v>
      </c>
      <c r="F22" s="283">
        <f t="shared" si="0"/>
        <v>13026</v>
      </c>
      <c r="G22" s="284">
        <f t="shared" si="4"/>
        <v>2.9761904761904758</v>
      </c>
      <c r="H22" s="285">
        <f t="shared" si="1"/>
        <v>4376.7359999999999</v>
      </c>
      <c r="I22" s="372">
        <f t="shared" si="5"/>
        <v>2.083333333333333</v>
      </c>
      <c r="J22" s="188"/>
      <c r="K22" s="188"/>
      <c r="M22" s="188"/>
      <c r="N22" s="188"/>
      <c r="O22" s="188"/>
      <c r="P22" s="188"/>
      <c r="Q22" s="188"/>
      <c r="R22" s="188"/>
      <c r="S22" s="188"/>
    </row>
    <row r="23" spans="1:19" s="2" customFormat="1" ht="14" thickBot="1">
      <c r="A23" s="188"/>
      <c r="B23" s="188">
        <v>7</v>
      </c>
      <c r="C23" s="534">
        <f t="shared" si="6"/>
        <v>1.5428571428571431</v>
      </c>
      <c r="D23" s="27">
        <f t="shared" si="2"/>
        <v>0.372</v>
      </c>
      <c r="E23" s="27">
        <f t="shared" si="3"/>
        <v>981.2</v>
      </c>
      <c r="F23" s="283">
        <f t="shared" si="0"/>
        <v>12755.6</v>
      </c>
      <c r="G23" s="284">
        <f t="shared" si="4"/>
        <v>2.6881720430107525</v>
      </c>
      <c r="H23" s="285">
        <f t="shared" si="1"/>
        <v>4745.0832</v>
      </c>
      <c r="I23" s="372">
        <f t="shared" si="5"/>
        <v>1.8817204301075265</v>
      </c>
      <c r="J23" s="188"/>
      <c r="K23" s="188"/>
      <c r="M23" s="188"/>
      <c r="N23" s="188"/>
      <c r="O23" s="188"/>
      <c r="P23" s="188"/>
      <c r="Q23" s="188"/>
      <c r="R23" s="188"/>
      <c r="S23" s="188"/>
    </row>
    <row r="24" spans="1:19" s="2" customFormat="1" ht="14" thickBot="1">
      <c r="A24" s="188"/>
      <c r="B24" s="188">
        <v>8</v>
      </c>
      <c r="C24" s="534">
        <f t="shared" si="6"/>
        <v>1.4000000000000004</v>
      </c>
      <c r="D24" s="27">
        <f t="shared" si="2"/>
        <v>0.39399999999999996</v>
      </c>
      <c r="E24" s="27">
        <f t="shared" si="3"/>
        <v>975.4</v>
      </c>
      <c r="F24" s="283">
        <f t="shared" si="0"/>
        <v>12680.199999999999</v>
      </c>
      <c r="G24" s="284">
        <f t="shared" si="4"/>
        <v>2.5380710659898478</v>
      </c>
      <c r="H24" s="285">
        <f t="shared" si="1"/>
        <v>4995.9987999999994</v>
      </c>
      <c r="I24" s="372">
        <f t="shared" si="5"/>
        <v>1.7766497461928934</v>
      </c>
      <c r="J24" s="188"/>
      <c r="K24" s="188"/>
      <c r="M24" s="188"/>
      <c r="N24" s="188"/>
      <c r="O24" s="188"/>
      <c r="P24" s="188"/>
      <c r="Q24" s="188"/>
      <c r="R24" s="188"/>
      <c r="S24" s="188"/>
    </row>
    <row r="25" spans="1:19" s="2" customFormat="1" ht="14" thickBot="1">
      <c r="A25" s="188"/>
      <c r="B25" s="188">
        <v>9</v>
      </c>
      <c r="C25" s="534">
        <f t="shared" si="6"/>
        <v>1.2571428571428576</v>
      </c>
      <c r="D25" s="27">
        <f t="shared" si="2"/>
        <v>0.42800000000000005</v>
      </c>
      <c r="E25" s="27">
        <f t="shared" si="3"/>
        <v>960.2</v>
      </c>
      <c r="F25" s="283">
        <f t="shared" si="0"/>
        <v>12482.6</v>
      </c>
      <c r="G25" s="284">
        <f t="shared" si="4"/>
        <v>2.3364485981308407</v>
      </c>
      <c r="H25" s="285">
        <f t="shared" si="1"/>
        <v>5342.5528000000004</v>
      </c>
      <c r="I25" s="372">
        <f t="shared" si="5"/>
        <v>1.6355140186915884</v>
      </c>
      <c r="J25" s="188"/>
      <c r="K25" s="188"/>
      <c r="M25" s="188"/>
      <c r="N25" s="188"/>
      <c r="O25" s="188"/>
      <c r="P25" s="188"/>
      <c r="Q25" s="188"/>
      <c r="R25" s="188"/>
      <c r="S25" s="188"/>
    </row>
    <row r="26" spans="1:19" s="2" customFormat="1" ht="14" thickBot="1">
      <c r="A26" s="188"/>
      <c r="B26" s="188">
        <v>10</v>
      </c>
      <c r="C26" s="534">
        <f t="shared" si="6"/>
        <v>1.1142857142857148</v>
      </c>
      <c r="D26" s="27">
        <f t="shared" si="2"/>
        <v>0.502</v>
      </c>
      <c r="E26" s="27">
        <f t="shared" si="3"/>
        <v>940.6</v>
      </c>
      <c r="F26" s="283">
        <f t="shared" si="0"/>
        <v>12227.800000000001</v>
      </c>
      <c r="G26" s="284">
        <f t="shared" si="4"/>
        <v>1.9920318725099602</v>
      </c>
      <c r="H26" s="285">
        <f t="shared" si="1"/>
        <v>6138.3556000000008</v>
      </c>
      <c r="I26" s="372">
        <f t="shared" si="5"/>
        <v>1.394422310756972</v>
      </c>
      <c r="J26" s="188"/>
      <c r="K26" s="188"/>
      <c r="M26" s="188"/>
      <c r="N26" s="188"/>
      <c r="O26" s="188"/>
      <c r="P26" s="188"/>
      <c r="Q26" s="188"/>
      <c r="R26" s="188"/>
      <c r="S26" s="188"/>
    </row>
    <row r="27" spans="1:19" s="2" customFormat="1" ht="14" thickBot="1">
      <c r="A27" s="188"/>
      <c r="B27" s="188">
        <v>11</v>
      </c>
      <c r="C27" s="534">
        <f t="shared" si="6"/>
        <v>0.97142857142857197</v>
      </c>
      <c r="D27" s="27">
        <f t="shared" si="2"/>
        <v>0.55600000000000005</v>
      </c>
      <c r="E27" s="27">
        <f t="shared" si="3"/>
        <v>936.8</v>
      </c>
      <c r="F27" s="283">
        <f t="shared" si="0"/>
        <v>12178.4</v>
      </c>
      <c r="G27" s="284">
        <f t="shared" si="4"/>
        <v>1.7985611510791366</v>
      </c>
      <c r="H27" s="285">
        <f t="shared" si="1"/>
        <v>6771.1904000000004</v>
      </c>
      <c r="I27" s="372">
        <f t="shared" si="5"/>
        <v>1.2589928057553956</v>
      </c>
      <c r="J27" s="188"/>
      <c r="K27" s="188"/>
      <c r="M27" s="188"/>
      <c r="N27" s="188"/>
      <c r="O27" s="188"/>
      <c r="P27" s="188"/>
      <c r="Q27" s="188"/>
      <c r="R27" s="188"/>
      <c r="S27" s="188"/>
    </row>
    <row r="28" spans="1:19" s="2" customFormat="1" ht="14" thickBot="1">
      <c r="A28" s="188"/>
      <c r="B28" s="188">
        <v>12</v>
      </c>
      <c r="C28" s="534">
        <f t="shared" si="6"/>
        <v>0.82857142857142918</v>
      </c>
      <c r="D28" s="27">
        <f t="shared" si="2"/>
        <v>0.69000000000000006</v>
      </c>
      <c r="E28" s="27">
        <f t="shared" si="3"/>
        <v>892</v>
      </c>
      <c r="F28" s="283">
        <f t="shared" si="0"/>
        <v>11596</v>
      </c>
      <c r="G28" s="284">
        <f t="shared" si="4"/>
        <v>1.4492753623188404</v>
      </c>
      <c r="H28" s="285">
        <f t="shared" si="1"/>
        <v>8001.2400000000007</v>
      </c>
      <c r="I28" s="372">
        <f t="shared" si="5"/>
        <v>1.0144927536231882</v>
      </c>
      <c r="J28" s="188"/>
      <c r="K28" s="188"/>
      <c r="M28" s="188"/>
      <c r="N28" s="188"/>
      <c r="O28" s="188"/>
      <c r="P28" s="188"/>
      <c r="Q28" s="188"/>
      <c r="R28" s="188"/>
      <c r="S28" s="188"/>
    </row>
    <row r="29" spans="1:19" s="2" customFormat="1" ht="14" thickBot="1">
      <c r="A29" s="188"/>
      <c r="B29" s="188">
        <v>13</v>
      </c>
      <c r="C29" s="534">
        <f t="shared" si="6"/>
        <v>0.68571428571428639</v>
      </c>
      <c r="D29" s="27">
        <f t="shared" si="2"/>
        <v>0.76400000000000001</v>
      </c>
      <c r="E29" s="27">
        <f t="shared" si="3"/>
        <v>860.6</v>
      </c>
      <c r="F29" s="283">
        <f t="shared" si="0"/>
        <v>11187.800000000001</v>
      </c>
      <c r="G29" s="284">
        <f t="shared" si="4"/>
        <v>1.3089005235602094</v>
      </c>
      <c r="H29" s="285">
        <f t="shared" si="1"/>
        <v>8547.4792000000016</v>
      </c>
      <c r="I29" s="372">
        <f t="shared" si="5"/>
        <v>0.91623036649214651</v>
      </c>
      <c r="J29" s="188"/>
      <c r="K29" s="188"/>
      <c r="M29" s="188"/>
      <c r="N29" s="188"/>
      <c r="O29" s="188"/>
      <c r="P29" s="188"/>
      <c r="Q29" s="188"/>
      <c r="R29" s="188"/>
      <c r="S29" s="188"/>
    </row>
    <row r="30" spans="1:19" s="2" customFormat="1" ht="14" thickBot="1">
      <c r="A30" s="188"/>
      <c r="B30" s="188">
        <v>14</v>
      </c>
      <c r="C30" s="534">
        <f t="shared" si="6"/>
        <v>0.54285714285714359</v>
      </c>
      <c r="D30" s="27">
        <f t="shared" si="2"/>
        <v>1.036</v>
      </c>
      <c r="E30" s="27">
        <f t="shared" si="3"/>
        <v>810.4</v>
      </c>
      <c r="F30" s="283">
        <f t="shared" si="0"/>
        <v>10535.199999999999</v>
      </c>
      <c r="G30" s="284">
        <f t="shared" si="4"/>
        <v>0.96525096525096521</v>
      </c>
      <c r="H30" s="285">
        <f t="shared" si="1"/>
        <v>10914.467199999999</v>
      </c>
      <c r="I30" s="372">
        <f t="shared" si="5"/>
        <v>0.67567567567567566</v>
      </c>
      <c r="J30" s="188"/>
      <c r="K30" s="188"/>
      <c r="M30" s="188"/>
      <c r="N30" s="188"/>
      <c r="O30" s="188"/>
      <c r="P30" s="188"/>
      <c r="Q30" s="188"/>
      <c r="R30" s="188"/>
      <c r="S30" s="188"/>
    </row>
    <row r="31" spans="1:19" s="2" customFormat="1" ht="14" thickBot="1">
      <c r="A31" s="188"/>
      <c r="B31" s="273">
        <v>15</v>
      </c>
      <c r="C31" s="534">
        <f t="shared" si="6"/>
        <v>0.40000000000000074</v>
      </c>
      <c r="D31" s="27">
        <f t="shared" si="2"/>
        <v>1.238</v>
      </c>
      <c r="E31" s="27">
        <f t="shared" si="3"/>
        <v>773</v>
      </c>
      <c r="F31" s="283">
        <f t="shared" si="0"/>
        <v>10049</v>
      </c>
      <c r="G31" s="284">
        <f t="shared" si="4"/>
        <v>0.80775444264943463</v>
      </c>
      <c r="H31" s="285">
        <f t="shared" si="1"/>
        <v>12440.662</v>
      </c>
      <c r="I31" s="372">
        <f t="shared" si="5"/>
        <v>0.56542810985460423</v>
      </c>
      <c r="J31" s="188"/>
      <c r="K31" s="188"/>
      <c r="M31" s="188"/>
      <c r="N31" s="188"/>
      <c r="O31" s="188"/>
      <c r="P31" s="188"/>
      <c r="Q31" s="188"/>
      <c r="R31" s="188"/>
      <c r="S31" s="188"/>
    </row>
    <row r="32" spans="1:19">
      <c r="A32" s="55"/>
      <c r="B32" s="55" t="s">
        <v>932</v>
      </c>
      <c r="C32" s="55"/>
      <c r="D32" s="55"/>
      <c r="E32" s="55"/>
      <c r="F32" s="55"/>
      <c r="G32" s="55"/>
      <c r="H32" s="55"/>
      <c r="I32" s="55"/>
      <c r="J32" s="55"/>
      <c r="K32" s="55"/>
      <c r="M32" s="55"/>
      <c r="N32" s="55"/>
      <c r="O32" s="55"/>
      <c r="P32" s="55"/>
      <c r="Q32" s="55"/>
      <c r="R32" s="55"/>
      <c r="S32" s="55"/>
    </row>
    <row r="33" spans="1:19">
      <c r="A33" s="55"/>
      <c r="B33" s="55" t="s">
        <v>932</v>
      </c>
      <c r="C33" s="274" t="s">
        <v>302</v>
      </c>
      <c r="D33" s="55"/>
      <c r="E33" s="224"/>
      <c r="F33" s="55"/>
      <c r="G33" s="276" t="s">
        <v>70</v>
      </c>
      <c r="H33" s="167">
        <f>MAX(H17:H31)-MIN(H17:H31)</f>
        <v>8956.6620000000003</v>
      </c>
      <c r="I33" s="55"/>
      <c r="J33" s="55"/>
      <c r="K33" s="55"/>
      <c r="M33" s="55"/>
      <c r="N33" s="55"/>
      <c r="O33" s="55"/>
      <c r="P33" s="55"/>
      <c r="Q33" s="55"/>
      <c r="R33" s="55"/>
      <c r="S33" s="55"/>
    </row>
    <row r="34" spans="1:19" ht="14" thickBot="1">
      <c r="A34" s="55"/>
      <c r="B34" s="55"/>
      <c r="C34" s="275" t="s">
        <v>300</v>
      </c>
      <c r="D34" s="55"/>
      <c r="E34" s="55"/>
      <c r="F34" s="55"/>
      <c r="G34" s="55"/>
      <c r="H34" s="55"/>
      <c r="I34" s="55"/>
      <c r="J34" s="55"/>
      <c r="K34" s="55"/>
      <c r="M34" s="55"/>
      <c r="N34" s="55"/>
      <c r="O34" s="55"/>
      <c r="P34" s="55"/>
      <c r="Q34" s="55"/>
      <c r="R34" s="55"/>
      <c r="S34" s="55"/>
    </row>
    <row r="35" spans="1:19" ht="17" thickBot="1">
      <c r="A35" s="55"/>
      <c r="B35" s="55"/>
      <c r="C35" s="275" t="s">
        <v>301</v>
      </c>
      <c r="D35" s="55"/>
      <c r="E35" s="55"/>
      <c r="F35" s="55"/>
      <c r="G35" s="277" t="s">
        <v>663</v>
      </c>
      <c r="H35" s="504">
        <v>2.4</v>
      </c>
      <c r="I35" s="55" t="s">
        <v>215</v>
      </c>
      <c r="J35" s="55"/>
      <c r="K35" s="55"/>
      <c r="M35" s="55"/>
      <c r="N35" s="55"/>
      <c r="O35" s="55"/>
      <c r="P35" s="55"/>
      <c r="Q35" s="55"/>
      <c r="R35" s="55"/>
      <c r="S35" s="55"/>
    </row>
    <row r="36" spans="1:19" ht="14" thickBot="1">
      <c r="A36" s="55"/>
      <c r="B36" s="55"/>
      <c r="C36" s="55"/>
      <c r="D36" s="55"/>
      <c r="E36" s="55"/>
      <c r="F36" s="55"/>
      <c r="G36" s="55"/>
      <c r="H36" s="503">
        <f>H35*25.4</f>
        <v>60.959999999999994</v>
      </c>
      <c r="I36" s="55" t="s">
        <v>841</v>
      </c>
      <c r="J36" s="224"/>
      <c r="K36" s="55"/>
      <c r="M36" s="55"/>
      <c r="N36" s="55"/>
      <c r="O36" s="55"/>
      <c r="P36" s="55"/>
      <c r="Q36" s="55"/>
      <c r="R36" s="55"/>
      <c r="S36" s="55"/>
    </row>
    <row r="37" spans="1:19">
      <c r="A37" s="55"/>
      <c r="B37" s="287"/>
      <c r="C37" s="288" t="s">
        <v>71</v>
      </c>
      <c r="D37" s="287"/>
      <c r="E37" s="287"/>
      <c r="F37" s="287"/>
      <c r="G37" s="287"/>
      <c r="H37" s="287"/>
      <c r="I37" s="287"/>
      <c r="J37" s="289"/>
      <c r="K37" s="55"/>
      <c r="L37" s="55"/>
      <c r="M37" s="55"/>
      <c r="N37" s="55"/>
      <c r="O37" s="55"/>
      <c r="P37" s="55"/>
      <c r="Q37" s="55"/>
      <c r="R37" s="55"/>
      <c r="S37" s="55"/>
    </row>
    <row r="38" spans="1:19">
      <c r="A38" s="55"/>
      <c r="B38" s="287"/>
      <c r="C38" s="287"/>
      <c r="D38" s="287"/>
      <c r="E38" s="287"/>
      <c r="F38" s="287"/>
      <c r="G38" s="287"/>
      <c r="H38" s="287"/>
      <c r="I38" s="287"/>
      <c r="J38" s="289"/>
      <c r="K38" s="55"/>
      <c r="L38" s="55"/>
      <c r="M38" s="55"/>
      <c r="N38" s="55"/>
      <c r="O38" s="55"/>
      <c r="P38" s="55"/>
      <c r="Q38" s="55"/>
      <c r="R38" s="55"/>
      <c r="S38" s="55"/>
    </row>
    <row r="39" spans="1:19">
      <c r="A39" s="55"/>
      <c r="B39" s="287" t="s">
        <v>72</v>
      </c>
      <c r="C39" s="287"/>
      <c r="D39" s="287"/>
      <c r="E39" s="287"/>
      <c r="F39" s="287"/>
      <c r="G39" s="287"/>
      <c r="H39" s="287"/>
      <c r="I39" s="287"/>
      <c r="J39" s="289"/>
      <c r="K39" s="55"/>
      <c r="L39" s="55"/>
      <c r="M39" s="55"/>
      <c r="N39" s="55"/>
      <c r="O39" s="55"/>
      <c r="P39" s="55"/>
      <c r="Q39" s="55"/>
      <c r="R39" s="55"/>
      <c r="S39" s="55"/>
    </row>
    <row r="40" spans="1:19">
      <c r="A40" s="55"/>
      <c r="B40" s="287" t="s">
        <v>73</v>
      </c>
      <c r="C40" s="287"/>
      <c r="D40" s="287"/>
      <c r="E40" s="287"/>
      <c r="F40" s="287"/>
      <c r="G40" s="287" t="s">
        <v>85</v>
      </c>
      <c r="H40" s="287"/>
      <c r="I40" s="287"/>
      <c r="J40" s="287"/>
      <c r="K40" s="287"/>
      <c r="L40" s="55"/>
      <c r="M40" s="55"/>
      <c r="N40" s="55"/>
      <c r="O40" s="55"/>
      <c r="P40" s="55"/>
      <c r="Q40" s="55"/>
      <c r="R40" s="55"/>
      <c r="S40" s="55"/>
    </row>
    <row r="41" spans="1:19">
      <c r="A41" s="55"/>
      <c r="B41" s="287" t="s">
        <v>74</v>
      </c>
      <c r="C41" s="287"/>
      <c r="D41" s="287"/>
      <c r="E41" s="287"/>
      <c r="F41" s="287"/>
      <c r="G41" s="287" t="s">
        <v>86</v>
      </c>
      <c r="H41" s="287"/>
      <c r="I41" s="287"/>
      <c r="J41" s="287"/>
      <c r="K41" s="287"/>
      <c r="L41" s="55"/>
      <c r="M41" s="55"/>
      <c r="N41" s="55"/>
      <c r="O41" s="55"/>
      <c r="P41" s="55"/>
      <c r="Q41" s="55"/>
      <c r="R41" s="55"/>
      <c r="S41" s="55"/>
    </row>
    <row r="42" spans="1:19">
      <c r="A42" s="55"/>
      <c r="B42" s="287" t="s">
        <v>75</v>
      </c>
      <c r="C42" s="287"/>
      <c r="D42" s="287"/>
      <c r="E42" s="287"/>
      <c r="F42" s="287"/>
      <c r="G42" s="287" t="s">
        <v>93</v>
      </c>
      <c r="H42" s="287"/>
      <c r="I42" s="287"/>
      <c r="J42" s="287"/>
      <c r="K42" s="287"/>
      <c r="L42" s="55"/>
      <c r="M42" s="55"/>
      <c r="N42" s="55"/>
      <c r="O42" s="55"/>
      <c r="P42" s="55"/>
      <c r="Q42" s="55"/>
      <c r="R42" s="55"/>
      <c r="S42" s="55"/>
    </row>
    <row r="43" spans="1:19">
      <c r="A43" s="55"/>
      <c r="B43" s="287" t="s">
        <v>76</v>
      </c>
      <c r="C43" s="287"/>
      <c r="D43" s="287"/>
      <c r="E43" s="287"/>
      <c r="F43" s="287"/>
      <c r="G43" s="287" t="s">
        <v>94</v>
      </c>
      <c r="H43" s="287"/>
      <c r="I43" s="287"/>
      <c r="J43" s="287"/>
      <c r="K43" s="287"/>
      <c r="L43" s="55"/>
      <c r="M43" s="55"/>
      <c r="N43" s="55"/>
      <c r="O43" s="55"/>
      <c r="P43" s="55"/>
      <c r="Q43" s="55"/>
      <c r="R43" s="55"/>
      <c r="S43" s="55"/>
    </row>
    <row r="44" spans="1:19">
      <c r="A44" s="55"/>
      <c r="B44" s="287" t="s">
        <v>77</v>
      </c>
      <c r="C44" s="287"/>
      <c r="D44" s="287"/>
      <c r="E44" s="287"/>
      <c r="F44" s="287"/>
      <c r="G44" s="287" t="s">
        <v>95</v>
      </c>
      <c r="H44" s="287"/>
      <c r="I44" s="287"/>
      <c r="J44" s="287"/>
      <c r="K44" s="287"/>
      <c r="L44" s="55"/>
      <c r="M44" s="55"/>
      <c r="N44" s="55"/>
      <c r="O44" s="55"/>
      <c r="P44" s="55"/>
      <c r="Q44" s="55"/>
      <c r="R44" s="55"/>
      <c r="S44" s="55"/>
    </row>
    <row r="45" spans="1:19">
      <c r="A45" s="55"/>
      <c r="B45" s="287" t="s">
        <v>78</v>
      </c>
      <c r="C45" s="287"/>
      <c r="D45" s="287"/>
      <c r="E45" s="287"/>
      <c r="F45" s="287"/>
      <c r="G45" s="287"/>
      <c r="H45" s="287"/>
      <c r="I45" s="287"/>
      <c r="J45" s="287"/>
      <c r="K45" s="55"/>
      <c r="L45" s="55"/>
      <c r="M45" s="55"/>
      <c r="N45" s="55"/>
      <c r="O45" s="55"/>
      <c r="P45" s="55"/>
      <c r="Q45" s="55"/>
      <c r="R45" s="55"/>
      <c r="S45" s="55"/>
    </row>
    <row r="46" spans="1:19">
      <c r="A46" s="55"/>
      <c r="B46" s="287" t="s">
        <v>79</v>
      </c>
      <c r="C46" s="287"/>
      <c r="D46" s="287"/>
      <c r="E46" s="287"/>
      <c r="F46" s="287"/>
      <c r="G46" s="287"/>
      <c r="H46" s="287"/>
      <c r="I46" s="287"/>
      <c r="J46" s="287"/>
      <c r="K46" s="55"/>
      <c r="L46" s="55"/>
      <c r="M46" s="55"/>
      <c r="N46" s="55"/>
      <c r="O46" s="55"/>
      <c r="P46" s="55"/>
      <c r="Q46" s="55"/>
      <c r="R46" s="55"/>
      <c r="S46" s="55"/>
    </row>
    <row r="47" spans="1:19" ht="14" thickBot="1">
      <c r="A47" s="55"/>
      <c r="B47" s="287" t="s">
        <v>80</v>
      </c>
      <c r="C47" s="287"/>
      <c r="D47" s="287"/>
      <c r="E47" s="287"/>
      <c r="F47" s="287"/>
      <c r="G47" s="287"/>
      <c r="H47" s="287"/>
      <c r="I47" s="287"/>
      <c r="J47" s="287"/>
      <c r="K47" s="55"/>
      <c r="L47" s="55"/>
      <c r="M47" s="55"/>
      <c r="N47" s="55"/>
      <c r="O47" s="55"/>
      <c r="P47" s="55"/>
      <c r="Q47" s="55"/>
      <c r="R47" s="55"/>
      <c r="S47" s="55"/>
    </row>
    <row r="48" spans="1:19" ht="16">
      <c r="A48" s="55"/>
      <c r="B48" s="287" t="s">
        <v>81</v>
      </c>
      <c r="C48" s="287"/>
      <c r="D48" s="287"/>
      <c r="E48" s="287"/>
      <c r="F48" s="287"/>
      <c r="G48" s="635" t="s">
        <v>960</v>
      </c>
      <c r="H48" s="636"/>
      <c r="I48" s="636"/>
      <c r="J48" s="636"/>
      <c r="K48" s="636"/>
      <c r="L48" s="636"/>
      <c r="M48" s="636"/>
      <c r="N48" s="636"/>
      <c r="O48" s="636"/>
      <c r="P48" s="636"/>
      <c r="Q48" s="636"/>
      <c r="R48" s="637"/>
      <c r="S48" s="55"/>
    </row>
    <row r="49" spans="1:19">
      <c r="A49" s="55"/>
      <c r="B49" s="287" t="s">
        <v>82</v>
      </c>
      <c r="C49" s="287"/>
      <c r="D49" s="287"/>
      <c r="E49" s="287"/>
      <c r="F49" s="287"/>
      <c r="G49" s="639" t="s">
        <v>292</v>
      </c>
      <c r="H49" s="640"/>
      <c r="I49" s="640"/>
      <c r="J49" s="640"/>
      <c r="K49" s="640"/>
      <c r="L49" s="640"/>
      <c r="M49" s="640"/>
      <c r="N49" s="640"/>
      <c r="O49" s="640"/>
      <c r="P49" s="640"/>
      <c r="Q49" s="640"/>
      <c r="R49" s="641"/>
      <c r="S49" s="55"/>
    </row>
    <row r="50" spans="1:19">
      <c r="A50" s="55"/>
      <c r="B50" s="287" t="s">
        <v>206</v>
      </c>
      <c r="C50" s="287"/>
      <c r="D50" s="287"/>
      <c r="E50" s="287"/>
      <c r="F50" s="287"/>
      <c r="G50" s="642"/>
      <c r="H50" s="610"/>
      <c r="I50" s="610"/>
      <c r="J50" s="610"/>
      <c r="K50" s="610"/>
      <c r="L50" s="610"/>
      <c r="M50" s="610"/>
      <c r="N50" s="610"/>
      <c r="O50" s="610"/>
      <c r="P50" s="610"/>
      <c r="Q50" s="610"/>
      <c r="R50" s="611"/>
      <c r="S50" s="55"/>
    </row>
    <row r="51" spans="1:19">
      <c r="A51" s="55"/>
      <c r="B51" s="287" t="s">
        <v>83</v>
      </c>
      <c r="C51" s="287"/>
      <c r="D51" s="287"/>
      <c r="E51" s="287"/>
      <c r="F51" s="287"/>
      <c r="G51" s="643" t="s">
        <v>377</v>
      </c>
      <c r="H51" s="644"/>
      <c r="I51" s="644"/>
      <c r="J51" s="644"/>
      <c r="K51" s="644"/>
      <c r="L51" s="644"/>
      <c r="M51" s="644"/>
      <c r="N51" s="644"/>
      <c r="O51" s="644"/>
      <c r="P51" s="644"/>
      <c r="Q51" s="644"/>
      <c r="R51" s="645"/>
      <c r="S51" s="55"/>
    </row>
    <row r="52" spans="1:19">
      <c r="A52" s="55"/>
      <c r="B52" s="287" t="s">
        <v>84</v>
      </c>
      <c r="C52" s="287"/>
      <c r="D52" s="287"/>
      <c r="E52" s="287"/>
      <c r="F52" s="287"/>
      <c r="G52" s="643" t="s">
        <v>378</v>
      </c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5"/>
      <c r="S52" s="55"/>
    </row>
    <row r="53" spans="1:19">
      <c r="A53" s="55"/>
      <c r="B53" s="55"/>
      <c r="C53" s="55"/>
      <c r="D53" s="154" t="s">
        <v>932</v>
      </c>
      <c r="E53" s="55"/>
      <c r="F53" s="55"/>
      <c r="G53" s="643" t="s">
        <v>379</v>
      </c>
      <c r="H53" s="644"/>
      <c r="I53" s="644"/>
      <c r="J53" s="644"/>
      <c r="K53" s="644"/>
      <c r="L53" s="644"/>
      <c r="M53" s="644"/>
      <c r="N53" s="644"/>
      <c r="O53" s="644"/>
      <c r="P53" s="644"/>
      <c r="Q53" s="644"/>
      <c r="R53" s="645"/>
      <c r="S53" s="55"/>
    </row>
    <row r="54" spans="1:19">
      <c r="A54" s="55"/>
      <c r="B54" s="55"/>
      <c r="C54" s="55"/>
      <c r="D54" s="55"/>
      <c r="E54" s="55"/>
      <c r="F54" s="55"/>
      <c r="G54" s="643" t="s">
        <v>380</v>
      </c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5"/>
      <c r="S54" s="55"/>
    </row>
    <row r="55" spans="1:19">
      <c r="A55" s="55"/>
      <c r="B55" s="55"/>
      <c r="C55" s="55"/>
      <c r="D55" s="55"/>
      <c r="E55" s="55"/>
      <c r="F55" s="55"/>
      <c r="G55" s="643"/>
      <c r="H55" s="644"/>
      <c r="I55" s="644"/>
      <c r="J55" s="644"/>
      <c r="K55" s="644"/>
      <c r="L55" s="644"/>
      <c r="M55" s="644"/>
      <c r="N55" s="644"/>
      <c r="O55" s="644"/>
      <c r="P55" s="644"/>
      <c r="Q55" s="644"/>
      <c r="R55" s="645"/>
      <c r="S55" s="55"/>
    </row>
    <row r="56" spans="1:19">
      <c r="A56" s="55"/>
      <c r="B56" s="55"/>
      <c r="C56" s="55"/>
      <c r="D56" s="55"/>
      <c r="E56" s="55"/>
      <c r="F56" s="55"/>
      <c r="G56" s="643"/>
      <c r="H56" s="644"/>
      <c r="I56" s="644"/>
      <c r="J56" s="644"/>
      <c r="K56" s="644"/>
      <c r="L56" s="644"/>
      <c r="M56" s="644"/>
      <c r="N56" s="644"/>
      <c r="O56" s="644"/>
      <c r="P56" s="644"/>
      <c r="Q56" s="644"/>
      <c r="R56" s="645"/>
      <c r="S56" s="55"/>
    </row>
    <row r="57" spans="1:19">
      <c r="A57" s="55"/>
      <c r="B57" s="55"/>
      <c r="C57" s="55"/>
      <c r="D57" s="55"/>
      <c r="E57" s="55"/>
      <c r="F57" s="55"/>
      <c r="G57" s="643"/>
      <c r="H57" s="644"/>
      <c r="I57" s="644"/>
      <c r="J57" s="644"/>
      <c r="K57" s="644"/>
      <c r="L57" s="644"/>
      <c r="M57" s="644"/>
      <c r="N57" s="644"/>
      <c r="O57" s="644"/>
      <c r="P57" s="644"/>
      <c r="Q57" s="644"/>
      <c r="R57" s="645"/>
      <c r="S57" s="55"/>
    </row>
    <row r="58" spans="1:19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</row>
    <row r="59" spans="1:19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</row>
    <row r="60" spans="1:19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</row>
    <row r="61" spans="1:19" ht="14" thickBo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</row>
    <row r="62" spans="1:19" ht="23">
      <c r="A62" s="55"/>
      <c r="B62" s="240"/>
      <c r="C62" s="291" t="s">
        <v>299</v>
      </c>
      <c r="D62" s="241"/>
      <c r="E62" s="241"/>
      <c r="F62" s="241"/>
      <c r="G62" s="241"/>
      <c r="H62" s="242"/>
      <c r="I62" s="55"/>
      <c r="J62" s="240"/>
      <c r="K62" s="291" t="s">
        <v>299</v>
      </c>
      <c r="L62" s="241"/>
      <c r="M62" s="241"/>
      <c r="N62" s="241"/>
      <c r="O62" s="241"/>
      <c r="P62" s="242"/>
      <c r="Q62" s="55"/>
      <c r="R62" s="55"/>
      <c r="S62" s="55"/>
    </row>
    <row r="63" spans="1:19">
      <c r="A63" s="55"/>
      <c r="B63" s="229"/>
      <c r="C63" s="55"/>
      <c r="D63" s="55" t="s">
        <v>311</v>
      </c>
      <c r="E63" s="55"/>
      <c r="F63" s="55"/>
      <c r="G63" s="55"/>
      <c r="H63" s="230"/>
      <c r="I63" s="55"/>
      <c r="J63" s="229"/>
      <c r="K63" s="55"/>
      <c r="L63" s="55" t="s">
        <v>838</v>
      </c>
      <c r="M63" s="55"/>
      <c r="N63" s="55"/>
      <c r="O63" s="55"/>
      <c r="P63" s="230"/>
      <c r="Q63" s="55"/>
      <c r="R63" s="55"/>
      <c r="S63" s="55"/>
    </row>
    <row r="64" spans="1:19">
      <c r="A64" s="55"/>
      <c r="B64" s="292" t="s">
        <v>56</v>
      </c>
      <c r="C64" s="243" t="s">
        <v>303</v>
      </c>
      <c r="D64" s="243" t="s">
        <v>228</v>
      </c>
      <c r="E64" s="243" t="s">
        <v>303</v>
      </c>
      <c r="F64" s="243" t="s">
        <v>303</v>
      </c>
      <c r="G64" s="243" t="s">
        <v>228</v>
      </c>
      <c r="H64" s="230" t="s">
        <v>310</v>
      </c>
      <c r="I64" s="55"/>
      <c r="J64" s="292" t="s">
        <v>56</v>
      </c>
      <c r="K64" s="243" t="s">
        <v>303</v>
      </c>
      <c r="L64" s="243" t="s">
        <v>228</v>
      </c>
      <c r="M64" s="243" t="s">
        <v>303</v>
      </c>
      <c r="N64" s="243" t="s">
        <v>303</v>
      </c>
      <c r="O64" s="243" t="s">
        <v>228</v>
      </c>
      <c r="P64" s="230" t="s">
        <v>310</v>
      </c>
      <c r="Q64" s="55"/>
      <c r="R64" s="55"/>
      <c r="S64" s="55"/>
    </row>
    <row r="65" spans="1:19">
      <c r="A65" s="55"/>
      <c r="B65" s="292" t="s">
        <v>57</v>
      </c>
      <c r="C65" s="243" t="s">
        <v>304</v>
      </c>
      <c r="D65" s="243" t="s">
        <v>304</v>
      </c>
      <c r="E65" s="243" t="s">
        <v>304</v>
      </c>
      <c r="F65" s="243" t="s">
        <v>304</v>
      </c>
      <c r="G65" s="243" t="s">
        <v>304</v>
      </c>
      <c r="H65" s="230"/>
      <c r="I65" s="55"/>
      <c r="J65" s="292" t="s">
        <v>57</v>
      </c>
      <c r="K65" s="243" t="s">
        <v>304</v>
      </c>
      <c r="L65" s="243" t="s">
        <v>304</v>
      </c>
      <c r="M65" s="243" t="s">
        <v>304</v>
      </c>
      <c r="N65" s="243" t="s">
        <v>304</v>
      </c>
      <c r="O65" s="243" t="s">
        <v>304</v>
      </c>
      <c r="P65" s="230"/>
      <c r="Q65" s="55"/>
      <c r="R65" s="55"/>
      <c r="S65" s="55"/>
    </row>
    <row r="66" spans="1:19">
      <c r="A66" s="55"/>
      <c r="B66" s="293" t="s">
        <v>63</v>
      </c>
      <c r="C66" s="243" t="s">
        <v>305</v>
      </c>
      <c r="D66" s="243" t="s">
        <v>306</v>
      </c>
      <c r="E66" s="243" t="s">
        <v>307</v>
      </c>
      <c r="F66" s="243" t="s">
        <v>308</v>
      </c>
      <c r="G66" s="243" t="s">
        <v>309</v>
      </c>
      <c r="H66" s="230"/>
      <c r="I66" s="55"/>
      <c r="J66" s="293" t="s">
        <v>63</v>
      </c>
      <c r="K66" s="243" t="s">
        <v>305</v>
      </c>
      <c r="L66" s="243" t="s">
        <v>306</v>
      </c>
      <c r="M66" s="243" t="s">
        <v>307</v>
      </c>
      <c r="N66" s="243" t="s">
        <v>308</v>
      </c>
      <c r="O66" s="243" t="s">
        <v>309</v>
      </c>
      <c r="P66" s="230"/>
      <c r="Q66" s="55"/>
      <c r="R66" s="55"/>
      <c r="S66" s="55"/>
    </row>
    <row r="67" spans="1:19">
      <c r="A67" s="55"/>
      <c r="B67" s="532">
        <f t="shared" ref="B67:B81" si="7">C17</f>
        <v>2.4</v>
      </c>
      <c r="C67" s="469">
        <v>0.25</v>
      </c>
      <c r="D67" s="469">
        <v>0.25</v>
      </c>
      <c r="E67" s="469">
        <v>0.25</v>
      </c>
      <c r="F67" s="469">
        <v>0.25</v>
      </c>
      <c r="G67" s="469">
        <v>0.25</v>
      </c>
      <c r="H67" s="171">
        <f t="shared" ref="H67:H81" si="8">AVERAGE(C67:G67)</f>
        <v>0.25</v>
      </c>
      <c r="I67" s="55"/>
      <c r="J67" s="532">
        <f>C17</f>
        <v>2.4</v>
      </c>
      <c r="K67" s="469">
        <v>1072</v>
      </c>
      <c r="L67" s="469">
        <v>1069</v>
      </c>
      <c r="M67" s="469">
        <v>1078</v>
      </c>
      <c r="N67" s="469">
        <v>1072</v>
      </c>
      <c r="O67" s="469">
        <v>1069</v>
      </c>
      <c r="P67" s="171">
        <f>AVERAGE(K67:O67)</f>
        <v>1072</v>
      </c>
      <c r="Q67" s="55"/>
      <c r="R67" s="55"/>
      <c r="S67" s="55"/>
    </row>
    <row r="68" spans="1:19">
      <c r="A68" s="55"/>
      <c r="B68" s="532">
        <f t="shared" si="7"/>
        <v>2.2571428571428571</v>
      </c>
      <c r="C68" s="469">
        <v>0.26</v>
      </c>
      <c r="D68" s="469">
        <v>0.26</v>
      </c>
      <c r="E68" s="469">
        <v>0.26</v>
      </c>
      <c r="F68" s="469">
        <v>0.26</v>
      </c>
      <c r="G68" s="469">
        <v>0.26</v>
      </c>
      <c r="H68" s="171">
        <f t="shared" si="8"/>
        <v>0.26</v>
      </c>
      <c r="I68" s="55"/>
      <c r="J68" s="532">
        <f t="shared" ref="J68:J81" si="9">C18</f>
        <v>2.2571428571428571</v>
      </c>
      <c r="K68" s="469">
        <v>1067</v>
      </c>
      <c r="L68" s="469">
        <v>1057</v>
      </c>
      <c r="M68" s="469">
        <v>1067</v>
      </c>
      <c r="N68" s="469">
        <v>1066</v>
      </c>
      <c r="O68" s="469">
        <v>1069</v>
      </c>
      <c r="P68" s="171">
        <f t="shared" ref="P68:P81" si="10">AVERAGE(K68:O68)</f>
        <v>1065.2</v>
      </c>
      <c r="Q68" s="55"/>
      <c r="R68" s="55"/>
      <c r="S68" s="55"/>
    </row>
    <row r="69" spans="1:19">
      <c r="A69" s="55"/>
      <c r="B69" s="532">
        <f t="shared" si="7"/>
        <v>2.1142857142857143</v>
      </c>
      <c r="C69" s="469">
        <v>0.28000000000000003</v>
      </c>
      <c r="D69" s="469">
        <v>0.28000000000000003</v>
      </c>
      <c r="E69" s="469">
        <v>0.28000000000000003</v>
      </c>
      <c r="F69" s="469">
        <v>0.28000000000000003</v>
      </c>
      <c r="G69" s="469">
        <v>0.28000000000000003</v>
      </c>
      <c r="H69" s="171">
        <f t="shared" si="8"/>
        <v>0.28000000000000003</v>
      </c>
      <c r="I69" s="55"/>
      <c r="J69" s="532">
        <f t="shared" si="9"/>
        <v>2.1142857142857143</v>
      </c>
      <c r="K69" s="469">
        <v>1043</v>
      </c>
      <c r="L69" s="469">
        <v>1041</v>
      </c>
      <c r="M69" s="469">
        <v>1035</v>
      </c>
      <c r="N69" s="469">
        <v>1035</v>
      </c>
      <c r="O69" s="469">
        <v>1028</v>
      </c>
      <c r="P69" s="171">
        <f t="shared" si="10"/>
        <v>1036.4000000000001</v>
      </c>
      <c r="Q69" s="55"/>
      <c r="R69" s="55"/>
      <c r="S69" s="55"/>
    </row>
    <row r="70" spans="1:19">
      <c r="A70" s="55"/>
      <c r="B70" s="532">
        <f t="shared" si="7"/>
        <v>1.9714285714285715</v>
      </c>
      <c r="C70" s="469">
        <v>0.28999999999999998</v>
      </c>
      <c r="D70" s="469">
        <v>0.28999999999999998</v>
      </c>
      <c r="E70" s="469">
        <v>0.28999999999999998</v>
      </c>
      <c r="F70" s="469">
        <v>0.28999999999999998</v>
      </c>
      <c r="G70" s="469">
        <v>0.28999999999999998</v>
      </c>
      <c r="H70" s="171">
        <f t="shared" si="8"/>
        <v>0.28999999999999998</v>
      </c>
      <c r="I70" s="55"/>
      <c r="J70" s="532">
        <f t="shared" si="9"/>
        <v>1.9714285714285715</v>
      </c>
      <c r="K70" s="469">
        <v>1033</v>
      </c>
      <c r="L70" s="469">
        <v>1022</v>
      </c>
      <c r="M70" s="469">
        <v>1020</v>
      </c>
      <c r="N70" s="469">
        <v>1030</v>
      </c>
      <c r="O70" s="469">
        <v>1024</v>
      </c>
      <c r="P70" s="171">
        <f t="shared" si="10"/>
        <v>1025.8</v>
      </c>
      <c r="Q70" s="55"/>
      <c r="R70" s="55"/>
      <c r="S70" s="55"/>
    </row>
    <row r="71" spans="1:19">
      <c r="A71" s="55"/>
      <c r="B71" s="532">
        <f t="shared" si="7"/>
        <v>1.8285714285714287</v>
      </c>
      <c r="C71" s="469">
        <v>0.31</v>
      </c>
      <c r="D71" s="469">
        <v>0.31</v>
      </c>
      <c r="E71" s="469">
        <v>0.31</v>
      </c>
      <c r="F71" s="469">
        <v>0.31</v>
      </c>
      <c r="G71" s="469">
        <v>0.31</v>
      </c>
      <c r="H71" s="171">
        <f t="shared" si="8"/>
        <v>0.31</v>
      </c>
      <c r="I71" s="55"/>
      <c r="J71" s="532">
        <f t="shared" si="9"/>
        <v>1.8285714285714287</v>
      </c>
      <c r="K71" s="469">
        <v>1012</v>
      </c>
      <c r="L71" s="469">
        <v>1020</v>
      </c>
      <c r="M71" s="469">
        <v>1008</v>
      </c>
      <c r="N71" s="469">
        <v>1015</v>
      </c>
      <c r="O71" s="469">
        <v>1018</v>
      </c>
      <c r="P71" s="171">
        <f t="shared" si="10"/>
        <v>1014.6</v>
      </c>
      <c r="Q71" s="55"/>
      <c r="R71" s="55"/>
      <c r="S71" s="55"/>
    </row>
    <row r="72" spans="1:19">
      <c r="A72" s="55"/>
      <c r="B72" s="532">
        <f t="shared" si="7"/>
        <v>1.6857142857142859</v>
      </c>
      <c r="C72" s="469">
        <v>0.34</v>
      </c>
      <c r="D72" s="469">
        <v>0.33</v>
      </c>
      <c r="E72" s="469">
        <v>0.34</v>
      </c>
      <c r="F72" s="469">
        <v>0.34</v>
      </c>
      <c r="G72" s="469">
        <v>0.33</v>
      </c>
      <c r="H72" s="171">
        <f t="shared" si="8"/>
        <v>0.33600000000000002</v>
      </c>
      <c r="I72" s="55"/>
      <c r="J72" s="532">
        <f t="shared" si="9"/>
        <v>1.6857142857142859</v>
      </c>
      <c r="K72" s="469">
        <v>999</v>
      </c>
      <c r="L72" s="469">
        <v>1008</v>
      </c>
      <c r="M72" s="469">
        <v>1001</v>
      </c>
      <c r="N72" s="469">
        <v>1001</v>
      </c>
      <c r="O72" s="469">
        <v>1001</v>
      </c>
      <c r="P72" s="171">
        <f t="shared" si="10"/>
        <v>1002</v>
      </c>
      <c r="Q72" s="55"/>
      <c r="R72" s="55"/>
      <c r="S72" s="55"/>
    </row>
    <row r="73" spans="1:19">
      <c r="A73" s="55"/>
      <c r="B73" s="532">
        <f t="shared" si="7"/>
        <v>1.5428571428571431</v>
      </c>
      <c r="C73" s="469">
        <v>0.37</v>
      </c>
      <c r="D73" s="469">
        <v>0.37</v>
      </c>
      <c r="E73" s="469">
        <v>0.37</v>
      </c>
      <c r="F73" s="469">
        <v>0.38</v>
      </c>
      <c r="G73" s="469">
        <v>0.37</v>
      </c>
      <c r="H73" s="171">
        <f t="shared" si="8"/>
        <v>0.372</v>
      </c>
      <c r="I73" s="55"/>
      <c r="J73" s="532">
        <f t="shared" si="9"/>
        <v>1.5428571428571431</v>
      </c>
      <c r="K73" s="469">
        <v>980</v>
      </c>
      <c r="L73" s="469">
        <v>973</v>
      </c>
      <c r="M73" s="469">
        <v>985</v>
      </c>
      <c r="N73" s="469">
        <v>985</v>
      </c>
      <c r="O73" s="469">
        <v>983</v>
      </c>
      <c r="P73" s="171">
        <f t="shared" si="10"/>
        <v>981.2</v>
      </c>
      <c r="Q73" s="55"/>
      <c r="R73" s="55"/>
      <c r="S73" s="55"/>
    </row>
    <row r="74" spans="1:19">
      <c r="A74" s="55"/>
      <c r="B74" s="532">
        <f t="shared" si="7"/>
        <v>1.4000000000000004</v>
      </c>
      <c r="C74" s="469">
        <v>0.39</v>
      </c>
      <c r="D74" s="469">
        <v>0.39</v>
      </c>
      <c r="E74" s="469">
        <v>0.39</v>
      </c>
      <c r="F74" s="469">
        <v>0.4</v>
      </c>
      <c r="G74" s="469">
        <v>0.4</v>
      </c>
      <c r="H74" s="171">
        <f t="shared" si="8"/>
        <v>0.39399999999999996</v>
      </c>
      <c r="I74" s="55"/>
      <c r="J74" s="532">
        <f t="shared" si="9"/>
        <v>1.4000000000000004</v>
      </c>
      <c r="K74" s="469">
        <v>967</v>
      </c>
      <c r="L74" s="469">
        <v>976</v>
      </c>
      <c r="M74" s="469">
        <v>975</v>
      </c>
      <c r="N74" s="469">
        <v>977</v>
      </c>
      <c r="O74" s="469">
        <v>982</v>
      </c>
      <c r="P74" s="171">
        <f t="shared" si="10"/>
        <v>975.4</v>
      </c>
      <c r="Q74" s="55"/>
      <c r="R74" s="55"/>
      <c r="S74" s="55"/>
    </row>
    <row r="75" spans="1:19">
      <c r="A75" s="55"/>
      <c r="B75" s="532">
        <f t="shared" si="7"/>
        <v>1.2571428571428576</v>
      </c>
      <c r="C75" s="469">
        <v>0.42</v>
      </c>
      <c r="D75" s="469">
        <v>0.43</v>
      </c>
      <c r="E75" s="469">
        <v>0.43</v>
      </c>
      <c r="F75" s="469">
        <v>0.44</v>
      </c>
      <c r="G75" s="469">
        <v>0.42</v>
      </c>
      <c r="H75" s="171">
        <f t="shared" si="8"/>
        <v>0.42800000000000005</v>
      </c>
      <c r="I75" s="55"/>
      <c r="J75" s="532">
        <f t="shared" si="9"/>
        <v>1.2571428571428576</v>
      </c>
      <c r="K75" s="469">
        <v>973</v>
      </c>
      <c r="L75" s="469">
        <v>962</v>
      </c>
      <c r="M75" s="469">
        <v>950</v>
      </c>
      <c r="N75" s="469">
        <v>959</v>
      </c>
      <c r="O75" s="469">
        <v>957</v>
      </c>
      <c r="P75" s="171">
        <f t="shared" si="10"/>
        <v>960.2</v>
      </c>
      <c r="Q75" s="55"/>
      <c r="R75" s="55"/>
      <c r="S75" s="55"/>
    </row>
    <row r="76" spans="1:19">
      <c r="A76" s="55"/>
      <c r="B76" s="532">
        <f t="shared" si="7"/>
        <v>1.1142857142857148</v>
      </c>
      <c r="C76" s="469">
        <v>0.5</v>
      </c>
      <c r="D76" s="469">
        <v>0.5</v>
      </c>
      <c r="E76" s="469">
        <v>0.5</v>
      </c>
      <c r="F76" s="469">
        <v>0.51</v>
      </c>
      <c r="G76" s="469">
        <v>0.5</v>
      </c>
      <c r="H76" s="171">
        <f t="shared" si="8"/>
        <v>0.502</v>
      </c>
      <c r="I76" s="55"/>
      <c r="J76" s="532">
        <f t="shared" si="9"/>
        <v>1.1142857142857148</v>
      </c>
      <c r="K76" s="469">
        <v>944</v>
      </c>
      <c r="L76" s="469">
        <v>946</v>
      </c>
      <c r="M76" s="469">
        <v>947</v>
      </c>
      <c r="N76" s="469">
        <v>931</v>
      </c>
      <c r="O76" s="469">
        <v>935</v>
      </c>
      <c r="P76" s="171">
        <f t="shared" si="10"/>
        <v>940.6</v>
      </c>
      <c r="Q76" s="55"/>
      <c r="R76" s="55"/>
      <c r="S76" s="55"/>
    </row>
    <row r="77" spans="1:19">
      <c r="A77" s="55"/>
      <c r="B77" s="532">
        <f t="shared" si="7"/>
        <v>0.97142857142857197</v>
      </c>
      <c r="C77" s="469">
        <v>0.56000000000000005</v>
      </c>
      <c r="D77" s="469">
        <v>0.55000000000000004</v>
      </c>
      <c r="E77" s="469">
        <v>0.56000000000000005</v>
      </c>
      <c r="F77" s="469">
        <v>0.55000000000000004</v>
      </c>
      <c r="G77" s="469">
        <v>0.56000000000000005</v>
      </c>
      <c r="H77" s="171">
        <f t="shared" si="8"/>
        <v>0.55600000000000005</v>
      </c>
      <c r="I77" s="55"/>
      <c r="J77" s="532">
        <f t="shared" si="9"/>
        <v>0.97142857142857197</v>
      </c>
      <c r="K77" s="469">
        <v>938</v>
      </c>
      <c r="L77" s="469">
        <v>944</v>
      </c>
      <c r="M77" s="469">
        <v>932</v>
      </c>
      <c r="N77" s="469">
        <v>938</v>
      </c>
      <c r="O77" s="469">
        <v>932</v>
      </c>
      <c r="P77" s="171">
        <f t="shared" si="10"/>
        <v>936.8</v>
      </c>
      <c r="Q77" s="55"/>
      <c r="R77" s="55"/>
      <c r="S77" s="55"/>
    </row>
    <row r="78" spans="1:19">
      <c r="A78" s="55"/>
      <c r="B78" s="532">
        <f t="shared" si="7"/>
        <v>0.82857142857142918</v>
      </c>
      <c r="C78" s="469">
        <v>0.69</v>
      </c>
      <c r="D78" s="469">
        <v>0.7</v>
      </c>
      <c r="E78" s="469">
        <v>0.69</v>
      </c>
      <c r="F78" s="469">
        <v>0.68</v>
      </c>
      <c r="G78" s="469">
        <v>0.69</v>
      </c>
      <c r="H78" s="171">
        <f t="shared" si="8"/>
        <v>0.69000000000000006</v>
      </c>
      <c r="I78" s="55"/>
      <c r="J78" s="532">
        <f t="shared" si="9"/>
        <v>0.82857142857142918</v>
      </c>
      <c r="K78" s="469">
        <v>879</v>
      </c>
      <c r="L78" s="469">
        <v>877</v>
      </c>
      <c r="M78" s="469">
        <v>898</v>
      </c>
      <c r="N78" s="469">
        <v>901</v>
      </c>
      <c r="O78" s="469">
        <v>905</v>
      </c>
      <c r="P78" s="171">
        <f t="shared" si="10"/>
        <v>892</v>
      </c>
      <c r="Q78" s="55"/>
      <c r="R78" s="55"/>
      <c r="S78" s="55"/>
    </row>
    <row r="79" spans="1:19">
      <c r="A79" s="55"/>
      <c r="B79" s="532">
        <f t="shared" si="7"/>
        <v>0.68571428571428639</v>
      </c>
      <c r="C79" s="469">
        <v>0.77</v>
      </c>
      <c r="D79" s="469">
        <v>0.75</v>
      </c>
      <c r="E79" s="469">
        <v>0.77</v>
      </c>
      <c r="F79" s="469">
        <v>0.76</v>
      </c>
      <c r="G79" s="469">
        <v>0.77</v>
      </c>
      <c r="H79" s="171">
        <f t="shared" si="8"/>
        <v>0.76400000000000001</v>
      </c>
      <c r="I79" s="55"/>
      <c r="J79" s="532">
        <f t="shared" si="9"/>
        <v>0.68571428571428639</v>
      </c>
      <c r="K79" s="469">
        <v>857</v>
      </c>
      <c r="L79" s="469">
        <v>870</v>
      </c>
      <c r="M79" s="469">
        <v>856</v>
      </c>
      <c r="N79" s="469">
        <v>864</v>
      </c>
      <c r="O79" s="469">
        <v>856</v>
      </c>
      <c r="P79" s="171">
        <f t="shared" si="10"/>
        <v>860.6</v>
      </c>
      <c r="Q79" s="55"/>
      <c r="R79" s="55"/>
      <c r="S79" s="55"/>
    </row>
    <row r="80" spans="1:19">
      <c r="A80" s="55"/>
      <c r="B80" s="532">
        <f t="shared" si="7"/>
        <v>0.54285714285714359</v>
      </c>
      <c r="C80" s="469">
        <v>1.05</v>
      </c>
      <c r="D80" s="469">
        <v>0.99</v>
      </c>
      <c r="E80" s="469">
        <v>1.05</v>
      </c>
      <c r="F80" s="469">
        <v>1.05</v>
      </c>
      <c r="G80" s="469">
        <v>1.04</v>
      </c>
      <c r="H80" s="171">
        <f t="shared" si="8"/>
        <v>1.036</v>
      </c>
      <c r="I80" s="55"/>
      <c r="J80" s="532">
        <f t="shared" si="9"/>
        <v>0.54285714285714359</v>
      </c>
      <c r="K80" s="469">
        <v>803</v>
      </c>
      <c r="L80" s="469">
        <v>819</v>
      </c>
      <c r="M80" s="469">
        <v>803</v>
      </c>
      <c r="N80" s="469">
        <v>812</v>
      </c>
      <c r="O80" s="469">
        <v>815</v>
      </c>
      <c r="P80" s="171">
        <f t="shared" si="10"/>
        <v>810.4</v>
      </c>
      <c r="Q80" s="55"/>
      <c r="R80" s="55"/>
      <c r="S80" s="55"/>
    </row>
    <row r="81" spans="1:19" ht="14" thickBot="1">
      <c r="A81" s="55"/>
      <c r="B81" s="533">
        <f t="shared" si="7"/>
        <v>0.40000000000000074</v>
      </c>
      <c r="C81" s="505">
        <v>1.1399999999999999</v>
      </c>
      <c r="D81" s="505">
        <v>1.19</v>
      </c>
      <c r="E81" s="505">
        <v>1.31</v>
      </c>
      <c r="F81" s="505">
        <v>1.29</v>
      </c>
      <c r="G81" s="505">
        <v>1.26</v>
      </c>
      <c r="H81" s="175">
        <f t="shared" si="8"/>
        <v>1.238</v>
      </c>
      <c r="I81" s="55"/>
      <c r="J81" s="533">
        <f t="shared" si="9"/>
        <v>0.40000000000000074</v>
      </c>
      <c r="K81" s="505">
        <v>782</v>
      </c>
      <c r="L81" s="505">
        <v>779</v>
      </c>
      <c r="M81" s="505">
        <v>766</v>
      </c>
      <c r="N81" s="505">
        <v>764</v>
      </c>
      <c r="O81" s="505">
        <v>774</v>
      </c>
      <c r="P81" s="175">
        <f t="shared" si="10"/>
        <v>773</v>
      </c>
      <c r="Q81" s="55"/>
      <c r="R81" s="55"/>
      <c r="S81" s="55"/>
    </row>
    <row r="82" spans="1:19">
      <c r="A82" s="55"/>
      <c r="B82" s="55"/>
      <c r="C82" s="55"/>
      <c r="D82" s="55"/>
      <c r="E82" s="294" t="s">
        <v>932</v>
      </c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</row>
  </sheetData>
  <mergeCells count="25">
    <mergeCell ref="G49:R49"/>
    <mergeCell ref="G50:R50"/>
    <mergeCell ref="G51:R51"/>
    <mergeCell ref="G56:R56"/>
    <mergeCell ref="G57:R57"/>
    <mergeCell ref="G52:R52"/>
    <mergeCell ref="G53:R53"/>
    <mergeCell ref="G54:R54"/>
    <mergeCell ref="G55:R55"/>
    <mergeCell ref="G48:R48"/>
    <mergeCell ref="H5:I5"/>
    <mergeCell ref="H6:I6"/>
    <mergeCell ref="B3:C3"/>
    <mergeCell ref="E3:F3"/>
    <mergeCell ref="H3:I3"/>
    <mergeCell ref="B7:C7"/>
    <mergeCell ref="E7:F7"/>
    <mergeCell ref="H7:I7"/>
    <mergeCell ref="B4:C4"/>
    <mergeCell ref="B5:C5"/>
    <mergeCell ref="B6:C6"/>
    <mergeCell ref="E4:F4"/>
    <mergeCell ref="E5:F5"/>
    <mergeCell ref="E6:F6"/>
    <mergeCell ref="H4:I4"/>
  </mergeCells>
  <pageMargins left="0.75" right="0.75" top="1" bottom="1" header="0.5" footer="0.5"/>
  <pageSetup scale="60" orientation="landscape" horizontalDpi="300" verticalDpi="300"/>
  <headerFooter>
    <oddFooter>&amp;LViscosity Study&amp;CHEWLETT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52"/>
  <sheetViews>
    <sheetView showGridLines="0" zoomScale="125" workbookViewId="0">
      <selection activeCell="S9" sqref="S9"/>
    </sheetView>
  </sheetViews>
  <sheetFormatPr baseColWidth="10" defaultColWidth="8.83203125" defaultRowHeight="13"/>
  <cols>
    <col min="1" max="1" width="14" customWidth="1"/>
    <col min="4" max="4" width="13.33203125" customWidth="1"/>
    <col min="7" max="7" width="11" customWidth="1"/>
    <col min="8" max="8" width="10.1640625" customWidth="1"/>
    <col min="12" max="12" width="10.5" customWidth="1"/>
    <col min="16" max="16" width="11.33203125" customWidth="1"/>
  </cols>
  <sheetData>
    <row r="1" spans="1:20" ht="28">
      <c r="A1" s="55"/>
      <c r="B1" s="220" t="s">
        <v>270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4" thickBo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14" thickBot="1">
      <c r="A3" s="202" t="s">
        <v>29</v>
      </c>
      <c r="B3" s="638">
        <f>Outline!$B$4</f>
        <v>36579</v>
      </c>
      <c r="C3" s="575"/>
      <c r="D3" s="203" t="s">
        <v>934</v>
      </c>
      <c r="E3" s="574" t="str">
        <f>Outline!$E$4</f>
        <v>Snap Fitment</v>
      </c>
      <c r="F3" s="575"/>
      <c r="G3" s="203" t="s">
        <v>38</v>
      </c>
      <c r="H3" s="574" t="str">
        <f>Outline!$H$4</f>
        <v>TBD</v>
      </c>
      <c r="I3" s="57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1:20" ht="17" thickBot="1">
      <c r="A4" s="202" t="s">
        <v>30</v>
      </c>
      <c r="B4" s="574" t="str">
        <f>Outline!$B$5</f>
        <v>Nypro Oregon</v>
      </c>
      <c r="C4" s="575"/>
      <c r="D4" s="203" t="s">
        <v>34</v>
      </c>
      <c r="E4" s="574" t="str">
        <f>Outline!$E$5</f>
        <v>WLDCT-FIT01</v>
      </c>
      <c r="F4" s="575"/>
      <c r="G4" s="203" t="s">
        <v>39</v>
      </c>
      <c r="H4" s="574" t="str">
        <f>Outline!$H$5</f>
        <v>TBD</v>
      </c>
      <c r="I4" s="575"/>
      <c r="J4" s="55"/>
      <c r="K4" s="295" t="s">
        <v>276</v>
      </c>
      <c r="L4" s="55"/>
      <c r="M4" s="55"/>
      <c r="N4" s="55"/>
      <c r="O4" s="55"/>
      <c r="P4" s="55"/>
      <c r="Q4" s="55"/>
      <c r="R4" s="55"/>
      <c r="S4" s="55"/>
      <c r="T4" s="55"/>
    </row>
    <row r="5" spans="1:20" ht="17" thickBot="1">
      <c r="A5" s="202" t="s">
        <v>31</v>
      </c>
      <c r="B5" s="574" t="str">
        <f>Outline!$B$6</f>
        <v>Dowlex 2027A  LLDPE</v>
      </c>
      <c r="C5" s="575"/>
      <c r="D5" s="203" t="s">
        <v>35</v>
      </c>
      <c r="E5" s="574" t="str">
        <f>Outline!$E$6</f>
        <v>Rev 7</v>
      </c>
      <c r="F5" s="575"/>
      <c r="G5" s="203" t="s">
        <v>40</v>
      </c>
      <c r="H5" s="574" t="str">
        <f>Outline!$H$6</f>
        <v>TBD</v>
      </c>
      <c r="I5" s="575"/>
      <c r="J5" s="55"/>
      <c r="K5" s="295" t="s">
        <v>277</v>
      </c>
      <c r="L5" s="55"/>
      <c r="M5" s="55"/>
      <c r="N5" s="55"/>
      <c r="O5" s="55"/>
      <c r="P5" s="55"/>
      <c r="Q5" s="55"/>
      <c r="R5" s="55"/>
      <c r="S5" s="55"/>
      <c r="T5" s="55"/>
    </row>
    <row r="6" spans="1:20" ht="14" thickBot="1">
      <c r="A6" s="202" t="s">
        <v>32</v>
      </c>
      <c r="B6" s="574" t="str">
        <f>Outline!$B$7</f>
        <v>TBD</v>
      </c>
      <c r="C6" s="575"/>
      <c r="D6" s="203" t="s">
        <v>36</v>
      </c>
      <c r="E6" s="574">
        <f>Outline!$E$7</f>
        <v>4</v>
      </c>
      <c r="F6" s="575"/>
      <c r="G6" s="203" t="s">
        <v>41</v>
      </c>
      <c r="H6" s="574" t="str">
        <f>Outline!$H$7</f>
        <v>Gary Freiberg</v>
      </c>
      <c r="I6" s="57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ht="14" thickBot="1">
      <c r="A7" s="202" t="s">
        <v>33</v>
      </c>
      <c r="B7" s="574" t="str">
        <f>Outline!$B$8</f>
        <v>Nypro Mold</v>
      </c>
      <c r="C7" s="575"/>
      <c r="D7" s="203" t="s">
        <v>37</v>
      </c>
      <c r="E7" s="574" t="str">
        <f>Outline!$E$8</f>
        <v>Glen Duncan</v>
      </c>
      <c r="F7" s="575"/>
      <c r="G7" s="203" t="s">
        <v>806</v>
      </c>
      <c r="H7" s="574" t="str">
        <f>Outline!$H$8</f>
        <v>T-361607</v>
      </c>
      <c r="I7" s="57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spans="1:20" ht="14" thickBo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276"/>
      <c r="N8" s="55"/>
      <c r="O8" s="55"/>
      <c r="P8" s="55"/>
      <c r="Q8" s="55"/>
      <c r="R8" s="55"/>
      <c r="S8" s="55"/>
      <c r="T8" s="55"/>
    </row>
    <row r="9" spans="1:20" ht="16">
      <c r="A9" s="55"/>
      <c r="B9" s="240"/>
      <c r="C9" s="241"/>
      <c r="D9" s="241"/>
      <c r="E9" s="296" t="s">
        <v>179</v>
      </c>
      <c r="F9" s="296"/>
      <c r="G9" s="296"/>
      <c r="H9" s="297"/>
      <c r="I9" s="71"/>
      <c r="J9" s="298"/>
      <c r="K9" s="296"/>
      <c r="L9" s="296"/>
      <c r="M9" s="296" t="s">
        <v>347</v>
      </c>
      <c r="N9" s="296"/>
      <c r="O9" s="296"/>
      <c r="P9" s="242"/>
      <c r="Q9" s="55"/>
      <c r="R9" s="55"/>
      <c r="S9" s="55"/>
      <c r="T9" s="55"/>
    </row>
    <row r="10" spans="1:20" ht="14" thickBot="1">
      <c r="A10" s="55"/>
      <c r="B10" s="263"/>
      <c r="C10" s="56"/>
      <c r="D10" s="56"/>
      <c r="E10" s="56"/>
      <c r="F10" s="56"/>
      <c r="G10" s="56"/>
      <c r="H10" s="264"/>
      <c r="I10" s="55"/>
      <c r="J10" s="263"/>
      <c r="K10" s="56"/>
      <c r="L10" s="56"/>
      <c r="M10" s="56"/>
      <c r="N10" s="56"/>
      <c r="O10" s="56"/>
      <c r="P10" s="264"/>
      <c r="Q10" s="55"/>
      <c r="R10" s="55"/>
      <c r="S10" s="55"/>
      <c r="T10" s="55"/>
    </row>
    <row r="11" spans="1:20">
      <c r="A11" s="55"/>
      <c r="B11" s="299"/>
      <c r="C11" s="300" t="s">
        <v>180</v>
      </c>
      <c r="D11" s="300" t="s">
        <v>181</v>
      </c>
      <c r="E11" s="300" t="s">
        <v>182</v>
      </c>
      <c r="F11" s="300" t="s">
        <v>183</v>
      </c>
      <c r="G11" s="300" t="s">
        <v>184</v>
      </c>
      <c r="H11" s="301" t="s">
        <v>185</v>
      </c>
      <c r="I11" s="224"/>
      <c r="J11" s="299"/>
      <c r="K11" s="300" t="s">
        <v>180</v>
      </c>
      <c r="L11" s="300" t="s">
        <v>181</v>
      </c>
      <c r="M11" s="300" t="s">
        <v>182</v>
      </c>
      <c r="N11" s="300" t="s">
        <v>183</v>
      </c>
      <c r="O11" s="300" t="s">
        <v>184</v>
      </c>
      <c r="P11" s="301" t="s">
        <v>185</v>
      </c>
      <c r="Q11" s="55"/>
      <c r="R11" s="55"/>
      <c r="S11" s="55"/>
      <c r="T11" s="55"/>
    </row>
    <row r="12" spans="1:20" s="2" customFormat="1">
      <c r="A12" s="188"/>
      <c r="B12" s="177" t="s">
        <v>186</v>
      </c>
      <c r="C12" s="535">
        <v>0.36399999999999999</v>
      </c>
      <c r="D12" s="535">
        <v>0.36399999999999999</v>
      </c>
      <c r="E12" s="535">
        <v>0.36499999999999999</v>
      </c>
      <c r="F12" s="535">
        <v>0.36599999999999999</v>
      </c>
      <c r="G12" s="535">
        <v>0.36399999999999999</v>
      </c>
      <c r="H12" s="536">
        <f t="shared" ref="H12:H19" si="0">IF(SUM(C12:G12)/5=0," ",SUM(C12:G12)/5)</f>
        <v>0.36459999999999998</v>
      </c>
      <c r="I12" s="188"/>
      <c r="J12" s="177" t="s">
        <v>186</v>
      </c>
      <c r="K12" s="535">
        <v>0.33300000000000002</v>
      </c>
      <c r="L12" s="535">
        <v>0.33100000000000002</v>
      </c>
      <c r="M12" s="535">
        <v>0.33100000000000002</v>
      </c>
      <c r="N12" s="535">
        <v>0.33300000000000002</v>
      </c>
      <c r="O12" s="535">
        <v>0.33400000000000002</v>
      </c>
      <c r="P12" s="536">
        <f t="shared" ref="P12:P19" si="1">IF(SUM(K12:O12)=0," ",SUM(K12:O12)/5)</f>
        <v>0.33240000000000003</v>
      </c>
      <c r="Q12" s="188"/>
      <c r="R12" s="188"/>
      <c r="S12" s="188"/>
      <c r="T12" s="188"/>
    </row>
    <row r="13" spans="1:20" s="2" customFormat="1">
      <c r="A13" s="188"/>
      <c r="B13" s="177" t="s">
        <v>187</v>
      </c>
      <c r="C13" s="535">
        <v>0.36599999999999999</v>
      </c>
      <c r="D13" s="535">
        <v>0.36599999999999999</v>
      </c>
      <c r="E13" s="535">
        <v>0.36599999999999999</v>
      </c>
      <c r="F13" s="535">
        <v>0.36499999999999999</v>
      </c>
      <c r="G13" s="535">
        <v>0.36599999999999999</v>
      </c>
      <c r="H13" s="536">
        <f t="shared" si="0"/>
        <v>0.36579999999999996</v>
      </c>
      <c r="I13" s="188"/>
      <c r="J13" s="177" t="s">
        <v>187</v>
      </c>
      <c r="K13" s="535">
        <v>0.32600000000000001</v>
      </c>
      <c r="L13" s="535">
        <v>0.32500000000000001</v>
      </c>
      <c r="M13" s="535">
        <v>0.32500000000000001</v>
      </c>
      <c r="N13" s="535">
        <v>0.32500000000000001</v>
      </c>
      <c r="O13" s="535">
        <v>0.32800000000000001</v>
      </c>
      <c r="P13" s="536">
        <f t="shared" si="1"/>
        <v>0.32579999999999998</v>
      </c>
      <c r="Q13" s="188"/>
      <c r="R13" s="188"/>
      <c r="S13" s="188"/>
      <c r="T13" s="188"/>
    </row>
    <row r="14" spans="1:20" s="2" customFormat="1">
      <c r="A14" s="188"/>
      <c r="B14" s="177" t="s">
        <v>188</v>
      </c>
      <c r="C14" s="535">
        <v>0.36499999999999999</v>
      </c>
      <c r="D14" s="535">
        <v>0.36399999999999999</v>
      </c>
      <c r="E14" s="535">
        <v>0.36599999999999999</v>
      </c>
      <c r="F14" s="535">
        <v>0.36399999999999999</v>
      </c>
      <c r="G14" s="535">
        <v>0.36299999999999999</v>
      </c>
      <c r="H14" s="536">
        <f t="shared" si="0"/>
        <v>0.3644</v>
      </c>
      <c r="I14" s="188"/>
      <c r="J14" s="177" t="s">
        <v>188</v>
      </c>
      <c r="K14" s="535">
        <v>0.32100000000000001</v>
      </c>
      <c r="L14" s="535">
        <v>0.32</v>
      </c>
      <c r="M14" s="535">
        <v>0.32100000000000001</v>
      </c>
      <c r="N14" s="535">
        <v>0.32100000000000001</v>
      </c>
      <c r="O14" s="535">
        <v>0.32300000000000001</v>
      </c>
      <c r="P14" s="536">
        <f t="shared" si="1"/>
        <v>0.32119999999999999</v>
      </c>
      <c r="Q14" s="188"/>
      <c r="R14" s="188"/>
      <c r="S14" s="188"/>
      <c r="T14" s="188"/>
    </row>
    <row r="15" spans="1:20" s="2" customFormat="1">
      <c r="A15" s="188"/>
      <c r="B15" s="177" t="s">
        <v>189</v>
      </c>
      <c r="C15" s="535">
        <v>0.36399999999999999</v>
      </c>
      <c r="D15" s="535">
        <v>0.36299999999999999</v>
      </c>
      <c r="E15" s="535">
        <v>0.36399999999999999</v>
      </c>
      <c r="F15" s="535">
        <v>0.36399999999999999</v>
      </c>
      <c r="G15" s="535">
        <v>0.36499999999999999</v>
      </c>
      <c r="H15" s="536">
        <f t="shared" si="0"/>
        <v>0.36399999999999999</v>
      </c>
      <c r="I15" s="188"/>
      <c r="J15" s="177" t="s">
        <v>189</v>
      </c>
      <c r="K15" s="535">
        <v>0.315</v>
      </c>
      <c r="L15" s="535">
        <v>0.313</v>
      </c>
      <c r="M15" s="535">
        <v>0.315</v>
      </c>
      <c r="N15" s="535">
        <v>0.315</v>
      </c>
      <c r="O15" s="535">
        <v>0.318</v>
      </c>
      <c r="P15" s="536">
        <f t="shared" si="1"/>
        <v>0.31520000000000004</v>
      </c>
      <c r="Q15" s="188"/>
      <c r="R15" s="188"/>
      <c r="S15" s="188"/>
      <c r="T15" s="188"/>
    </row>
    <row r="16" spans="1:20" s="2" customFormat="1">
      <c r="A16" s="188"/>
      <c r="B16" s="177" t="s">
        <v>190</v>
      </c>
      <c r="C16" s="506"/>
      <c r="D16" s="506"/>
      <c r="E16" s="506"/>
      <c r="F16" s="506"/>
      <c r="G16" s="506"/>
      <c r="H16" s="178" t="str">
        <f t="shared" si="0"/>
        <v xml:space="preserve"> </v>
      </c>
      <c r="I16" s="188"/>
      <c r="J16" s="177" t="s">
        <v>190</v>
      </c>
      <c r="K16" s="506"/>
      <c r="L16" s="506"/>
      <c r="M16" s="506"/>
      <c r="N16" s="506"/>
      <c r="O16" s="506"/>
      <c r="P16" s="178" t="str">
        <f t="shared" si="1"/>
        <v xml:space="preserve"> </v>
      </c>
      <c r="Q16" s="188"/>
      <c r="R16" s="188"/>
      <c r="S16" s="188"/>
      <c r="T16" s="188"/>
    </row>
    <row r="17" spans="1:20" s="2" customFormat="1">
      <c r="A17" s="188"/>
      <c r="B17" s="177" t="s">
        <v>191</v>
      </c>
      <c r="C17" s="506"/>
      <c r="D17" s="506"/>
      <c r="E17" s="506"/>
      <c r="F17" s="506"/>
      <c r="G17" s="506"/>
      <c r="H17" s="178" t="str">
        <f t="shared" si="0"/>
        <v xml:space="preserve"> </v>
      </c>
      <c r="I17" s="188"/>
      <c r="J17" s="177" t="s">
        <v>191</v>
      </c>
      <c r="K17" s="506"/>
      <c r="L17" s="506"/>
      <c r="M17" s="506"/>
      <c r="N17" s="506"/>
      <c r="O17" s="506"/>
      <c r="P17" s="178" t="str">
        <f t="shared" si="1"/>
        <v xml:space="preserve"> </v>
      </c>
      <c r="Q17" s="188"/>
      <c r="R17" s="188"/>
      <c r="S17" s="188"/>
      <c r="T17" s="188"/>
    </row>
    <row r="18" spans="1:20" s="2" customFormat="1">
      <c r="A18" s="188"/>
      <c r="B18" s="177" t="s">
        <v>192</v>
      </c>
      <c r="C18" s="506"/>
      <c r="D18" s="506"/>
      <c r="E18" s="506"/>
      <c r="F18" s="506"/>
      <c r="G18" s="506"/>
      <c r="H18" s="178" t="str">
        <f t="shared" si="0"/>
        <v xml:space="preserve"> </v>
      </c>
      <c r="I18" s="188"/>
      <c r="J18" s="177" t="s">
        <v>192</v>
      </c>
      <c r="K18" s="506"/>
      <c r="L18" s="506"/>
      <c r="M18" s="506"/>
      <c r="N18" s="506"/>
      <c r="O18" s="506"/>
      <c r="P18" s="178" t="str">
        <f t="shared" si="1"/>
        <v xml:space="preserve"> </v>
      </c>
      <c r="Q18" s="188"/>
      <c r="R18" s="188"/>
      <c r="S18" s="188"/>
      <c r="T18" s="188"/>
    </row>
    <row r="19" spans="1:20" s="2" customFormat="1" ht="14" thickBot="1">
      <c r="A19" s="188"/>
      <c r="B19" s="179" t="s">
        <v>193</v>
      </c>
      <c r="C19" s="507"/>
      <c r="D19" s="507"/>
      <c r="E19" s="507"/>
      <c r="F19" s="507"/>
      <c r="G19" s="507"/>
      <c r="H19" s="180" t="str">
        <f t="shared" si="0"/>
        <v xml:space="preserve"> </v>
      </c>
      <c r="I19" s="188"/>
      <c r="J19" s="179" t="s">
        <v>193</v>
      </c>
      <c r="K19" s="507"/>
      <c r="L19" s="507"/>
      <c r="M19" s="507"/>
      <c r="N19" s="507"/>
      <c r="O19" s="507"/>
      <c r="P19" s="180" t="str">
        <f t="shared" si="1"/>
        <v xml:space="preserve"> </v>
      </c>
      <c r="Q19" s="188"/>
      <c r="R19" s="188"/>
      <c r="S19" s="188"/>
      <c r="T19" s="188"/>
    </row>
    <row r="20" spans="1:20" s="2" customFormat="1" ht="17" thickBot="1">
      <c r="A20" s="188"/>
      <c r="F20" s="2" t="s">
        <v>665</v>
      </c>
      <c r="G20" s="25"/>
      <c r="H20" s="176">
        <f>IF(SUM(H12:H19)/8=0," ",AVERAGE(H12:H19))</f>
        <v>0.36470000000000002</v>
      </c>
      <c r="I20" s="188"/>
      <c r="O20" s="163" t="s">
        <v>666</v>
      </c>
      <c r="P20" s="176">
        <f>IF(SUM(P12:P19)/8=0," ",AVERAGE(P12:P19))</f>
        <v>0.32364999999999999</v>
      </c>
      <c r="Q20" s="188"/>
      <c r="R20" s="188"/>
      <c r="S20" s="188"/>
      <c r="T20" s="188"/>
    </row>
    <row r="21" spans="1:20" s="2" customFormat="1">
      <c r="A21" s="303" t="s">
        <v>664</v>
      </c>
      <c r="B21" s="304"/>
      <c r="C21" s="304" t="s">
        <v>329</v>
      </c>
      <c r="D21" s="305" t="s">
        <v>326</v>
      </c>
      <c r="E21" s="304"/>
      <c r="F21" s="304" t="s">
        <v>330</v>
      </c>
      <c r="G21" s="305" t="s">
        <v>326</v>
      </c>
      <c r="H21" s="304"/>
      <c r="I21" s="304"/>
      <c r="J21" s="304"/>
      <c r="K21" s="304" t="s">
        <v>329</v>
      </c>
      <c r="L21" s="304" t="s">
        <v>326</v>
      </c>
      <c r="M21" s="304"/>
      <c r="N21" s="304" t="s">
        <v>330</v>
      </c>
      <c r="O21" s="304" t="s">
        <v>326</v>
      </c>
      <c r="P21" s="306" t="s">
        <v>932</v>
      </c>
      <c r="Q21" s="188"/>
      <c r="R21" s="188"/>
      <c r="S21" s="188"/>
      <c r="T21" s="188"/>
    </row>
    <row r="22" spans="1:20" s="2" customFormat="1" ht="17" thickBot="1">
      <c r="A22" s="234"/>
      <c r="B22" s="188" t="s">
        <v>328</v>
      </c>
      <c r="C22" s="188" t="s">
        <v>327</v>
      </c>
      <c r="D22" s="307" t="s">
        <v>332</v>
      </c>
      <c r="E22" s="188" t="s">
        <v>328</v>
      </c>
      <c r="F22" s="188" t="s">
        <v>327</v>
      </c>
      <c r="G22" s="307" t="s">
        <v>332</v>
      </c>
      <c r="H22" s="308"/>
      <c r="I22" s="188"/>
      <c r="J22" s="188" t="s">
        <v>328</v>
      </c>
      <c r="K22" s="188" t="s">
        <v>327</v>
      </c>
      <c r="L22" s="225" t="s">
        <v>332</v>
      </c>
      <c r="M22" s="188" t="s">
        <v>328</v>
      </c>
      <c r="N22" s="188" t="s">
        <v>327</v>
      </c>
      <c r="O22" s="225" t="s">
        <v>332</v>
      </c>
      <c r="P22" s="309"/>
      <c r="Q22" s="188"/>
      <c r="R22" s="188"/>
      <c r="S22" s="188"/>
      <c r="T22" s="188"/>
    </row>
    <row r="23" spans="1:20" s="2" customFormat="1" ht="14" thickBot="1">
      <c r="A23" s="234" t="str">
        <f>B12</f>
        <v>Cavity 1</v>
      </c>
      <c r="B23" s="537">
        <f>MAX(C12:G12)</f>
        <v>0.36599999999999999</v>
      </c>
      <c r="C23" s="537">
        <f>MIN(C12:G12)</f>
        <v>0.36399999999999999</v>
      </c>
      <c r="D23" s="311">
        <f>IF(B23=0," ",ABS((B23-C23)/B23))</f>
        <v>5.4644808743169451E-3</v>
      </c>
      <c r="E23" s="537">
        <f>MAX(K12:O12)</f>
        <v>0.33400000000000002</v>
      </c>
      <c r="F23" s="537">
        <f>MIN(K12:O12)</f>
        <v>0.33100000000000002</v>
      </c>
      <c r="G23" s="311">
        <f>IF(E23=0," ",ABS((E23-F23)/E23))</f>
        <v>8.9820359281437192E-3</v>
      </c>
      <c r="H23" s="188"/>
      <c r="I23" s="188" t="str">
        <f>J16</f>
        <v>Cavity 5</v>
      </c>
      <c r="J23" s="310">
        <f>MAX(C16:G16)</f>
        <v>0</v>
      </c>
      <c r="K23" s="310">
        <f>MIN(C16:G16)</f>
        <v>0</v>
      </c>
      <c r="L23" s="311" t="str">
        <f>IF(J23=0," ",ABS((J23-K23)/J23))</f>
        <v xml:space="preserve"> </v>
      </c>
      <c r="M23" s="310">
        <f>MAX(K16:O16)</f>
        <v>0</v>
      </c>
      <c r="N23" s="310">
        <f>MIN(K16:O16)</f>
        <v>0</v>
      </c>
      <c r="O23" s="311" t="str">
        <f>IF(M23=0," ",ABS((M23-N23)/M23))</f>
        <v xml:space="preserve"> </v>
      </c>
      <c r="P23" s="231"/>
      <c r="Q23" s="188"/>
      <c r="R23" s="188"/>
      <c r="S23" s="188"/>
      <c r="T23" s="188"/>
    </row>
    <row r="24" spans="1:20" s="2" customFormat="1" ht="14" thickBot="1">
      <c r="A24" s="234" t="str">
        <f>B13</f>
        <v>Cavity 2</v>
      </c>
      <c r="B24" s="537">
        <f>MAX(C13:G13)</f>
        <v>0.36599999999999999</v>
      </c>
      <c r="C24" s="537">
        <f>MIN(C13:G13)</f>
        <v>0.36499999999999999</v>
      </c>
      <c r="D24" s="311">
        <f>IF(B24=0," ",ABS((B24-C24)/B24))</f>
        <v>2.7322404371584725E-3</v>
      </c>
      <c r="E24" s="537">
        <f>MAX(K13:O13)</f>
        <v>0.32800000000000001</v>
      </c>
      <c r="F24" s="537">
        <f>MIN(K13:O13)</f>
        <v>0.32500000000000001</v>
      </c>
      <c r="G24" s="311">
        <f>IF(E24=0," ",ABS((E24-F24)/E24))</f>
        <v>9.1463414634146423E-3</v>
      </c>
      <c r="H24" s="188"/>
      <c r="I24" s="188" t="str">
        <f>J17</f>
        <v>Cavity 6</v>
      </c>
      <c r="J24" s="310">
        <f>MAX(C17:G17)</f>
        <v>0</v>
      </c>
      <c r="K24" s="310">
        <f>MIN(C17:G17)</f>
        <v>0</v>
      </c>
      <c r="L24" s="311" t="str">
        <f>IF(J24=0," ",ABS((J24-K24)/J24))</f>
        <v xml:space="preserve"> </v>
      </c>
      <c r="M24" s="310">
        <f>MAX(K17:O17)</f>
        <v>0</v>
      </c>
      <c r="N24" s="310">
        <f>MIN(K17:O17)</f>
        <v>0</v>
      </c>
      <c r="O24" s="311" t="str">
        <f>IF(M24=0," ",ABS((M24-N24)/M24))</f>
        <v xml:space="preserve"> </v>
      </c>
      <c r="P24" s="231"/>
      <c r="Q24" s="188"/>
      <c r="R24" s="188"/>
      <c r="S24" s="188"/>
      <c r="T24" s="188"/>
    </row>
    <row r="25" spans="1:20" s="2" customFormat="1" ht="14" thickBot="1">
      <c r="A25" s="234" t="str">
        <f>B14</f>
        <v>Cavity 3</v>
      </c>
      <c r="B25" s="537">
        <f>MAX(C14:G14)</f>
        <v>0.36599999999999999</v>
      </c>
      <c r="C25" s="537">
        <f>MIN(C14:G14)</f>
        <v>0.36299999999999999</v>
      </c>
      <c r="D25" s="311">
        <f>IF(B25=0," ",ABS((B25-C25)/B25))</f>
        <v>8.1967213114754172E-3</v>
      </c>
      <c r="E25" s="537">
        <f>MAX(K14:O14)</f>
        <v>0.32300000000000001</v>
      </c>
      <c r="F25" s="537">
        <f>MIN(K14:O14)</f>
        <v>0.32</v>
      </c>
      <c r="G25" s="311">
        <f>IF(E25=0," ",ABS((E25-F25)/E25))</f>
        <v>9.2879256965944356E-3</v>
      </c>
      <c r="H25" s="188"/>
      <c r="I25" s="188" t="str">
        <f>J18</f>
        <v>Cavity 7</v>
      </c>
      <c r="J25" s="310">
        <f>MAX(C18:G18)</f>
        <v>0</v>
      </c>
      <c r="K25" s="310">
        <f>MIN(C18:G18)</f>
        <v>0</v>
      </c>
      <c r="L25" s="311" t="str">
        <f>IF(J25=0," ",ABS((J25-K25)/J25))</f>
        <v xml:space="preserve"> </v>
      </c>
      <c r="M25" s="310">
        <f>MAX(K18:O18)</f>
        <v>0</v>
      </c>
      <c r="N25" s="310">
        <f>MIN(K18:O18)</f>
        <v>0</v>
      </c>
      <c r="O25" s="311" t="str">
        <f>IF(M25=0," ",ABS((M25-N25)/M25))</f>
        <v xml:space="preserve"> </v>
      </c>
      <c r="P25" s="231"/>
      <c r="Q25" s="188"/>
      <c r="R25" s="188"/>
      <c r="S25" s="188"/>
      <c r="T25" s="188"/>
    </row>
    <row r="26" spans="1:20" s="2" customFormat="1" ht="17" thickBot="1">
      <c r="A26" s="234" t="str">
        <f>B15</f>
        <v>Cavity 4</v>
      </c>
      <c r="B26" s="537">
        <f>MAX(C15:G15)</f>
        <v>0.36499999999999999</v>
      </c>
      <c r="C26" s="537">
        <f>MIN(C15:G15)</f>
        <v>0.36299999999999999</v>
      </c>
      <c r="D26" s="311">
        <f>IF(B26=0," ",ABS((B26-C26)/B26))</f>
        <v>5.4794520547945258E-3</v>
      </c>
      <c r="E26" s="537">
        <f>MAX(K15:O15)</f>
        <v>0.318</v>
      </c>
      <c r="F26" s="537">
        <f>MIN(K15:O15)</f>
        <v>0.313</v>
      </c>
      <c r="G26" s="311">
        <f>IF(E26=0," ",ABS((E26-F26)/E26))</f>
        <v>1.5723270440251586E-2</v>
      </c>
      <c r="H26" s="308"/>
      <c r="I26" s="188" t="str">
        <f>J19</f>
        <v>Cavity 8</v>
      </c>
      <c r="J26" s="310">
        <f>MAX(C19:G19)</f>
        <v>0</v>
      </c>
      <c r="K26" s="310">
        <f>MIN(C19:G19)</f>
        <v>0</v>
      </c>
      <c r="L26" s="311" t="str">
        <f>IF(J26=0," ",ABS((J26-K26)/J26))</f>
        <v xml:space="preserve"> </v>
      </c>
      <c r="M26" s="310">
        <f>MAX(K19:O19)</f>
        <v>0</v>
      </c>
      <c r="N26" s="310">
        <f>MIN(K19:O19)</f>
        <v>0</v>
      </c>
      <c r="O26" s="311" t="str">
        <f>IF(M26=0," ",ABS((M26-N26)/M26))</f>
        <v xml:space="preserve"> </v>
      </c>
      <c r="P26" s="231"/>
      <c r="Q26" s="188"/>
      <c r="R26" s="188"/>
      <c r="S26" s="188"/>
      <c r="T26" s="188"/>
    </row>
    <row r="27" spans="1:20" s="2" customFormat="1" ht="14" thickBot="1">
      <c r="A27" s="234" t="s">
        <v>331</v>
      </c>
      <c r="B27" s="537">
        <f>MAX(H12:H19)</f>
        <v>0.36579999999999996</v>
      </c>
      <c r="C27" s="537">
        <f>MIN(H12:H19)</f>
        <v>0.36399999999999999</v>
      </c>
      <c r="D27" s="311">
        <f>IF(B27=0," ",ABS((B27-C27)/B27))</f>
        <v>4.9207217058501052E-3</v>
      </c>
      <c r="E27" s="537">
        <f>MAX(P12:P19)</f>
        <v>0.33240000000000003</v>
      </c>
      <c r="F27" s="537">
        <f>MIN(P12:P19)</f>
        <v>0.31520000000000004</v>
      </c>
      <c r="G27" s="311">
        <f>IF(E27=0," ",ABS((E27-F27)/E27))</f>
        <v>5.1744885679903707E-2</v>
      </c>
      <c r="H27" s="188"/>
      <c r="I27" s="188"/>
      <c r="J27" s="188"/>
      <c r="K27" s="188"/>
      <c r="L27" s="188"/>
      <c r="M27" s="188"/>
      <c r="N27" s="188"/>
      <c r="O27" s="188"/>
      <c r="P27" s="231"/>
      <c r="Q27" s="188"/>
      <c r="R27" s="188"/>
      <c r="S27" s="188"/>
      <c r="T27" s="188"/>
    </row>
    <row r="28" spans="1:20" ht="17" thickBot="1">
      <c r="A28" s="235" t="s">
        <v>932</v>
      </c>
      <c r="B28" s="312"/>
      <c r="C28" s="312"/>
      <c r="D28" s="312"/>
      <c r="E28" s="312"/>
      <c r="F28" s="312"/>
      <c r="G28" s="312"/>
      <c r="H28" s="313" t="s">
        <v>805</v>
      </c>
      <c r="I28" s="314"/>
      <c r="J28" s="56"/>
      <c r="K28" s="56"/>
      <c r="L28" s="56"/>
      <c r="M28" s="315" t="str">
        <f>IF(Q49&lt;G27,"Cavitiy Balancing Is Required","Cavities Are Balanced")</f>
        <v>Cavitiy Balancing Is Required</v>
      </c>
      <c r="N28" s="56"/>
      <c r="O28" s="56"/>
      <c r="P28" s="316"/>
      <c r="Q28" s="55"/>
      <c r="R28" s="55"/>
      <c r="S28" s="55"/>
      <c r="T28" s="55"/>
    </row>
    <row r="29" spans="1:20" ht="16">
      <c r="A29" s="229"/>
      <c r="B29" s="55"/>
      <c r="C29" s="317" t="s">
        <v>271</v>
      </c>
      <c r="D29" s="55"/>
      <c r="E29" s="55"/>
      <c r="F29" s="55"/>
      <c r="G29" s="55"/>
      <c r="H29" s="230"/>
      <c r="I29" s="255"/>
      <c r="J29" s="318" t="s">
        <v>194</v>
      </c>
      <c r="K29" s="55"/>
      <c r="L29" s="55"/>
      <c r="M29" s="255"/>
      <c r="N29" s="255"/>
      <c r="O29" s="55"/>
      <c r="P29" s="55"/>
      <c r="Q29" s="241"/>
      <c r="R29" s="241"/>
      <c r="S29" s="242"/>
      <c r="T29" s="55"/>
    </row>
    <row r="30" spans="1:20" ht="16">
      <c r="A30" s="229"/>
      <c r="B30" s="55">
        <v>1</v>
      </c>
      <c r="C30" s="55" t="s">
        <v>674</v>
      </c>
      <c r="D30" s="55"/>
      <c r="E30" s="55"/>
      <c r="F30" s="55"/>
      <c r="G30" s="55"/>
      <c r="H30" s="230"/>
      <c r="I30" s="319" t="s">
        <v>195</v>
      </c>
      <c r="J30" s="55"/>
      <c r="K30" s="55"/>
      <c r="L30" s="55"/>
      <c r="M30" s="255"/>
      <c r="N30" s="255"/>
      <c r="O30" s="55"/>
      <c r="P30" s="55"/>
      <c r="Q30" s="55"/>
      <c r="R30" s="55"/>
      <c r="S30" s="230"/>
      <c r="T30" s="55"/>
    </row>
    <row r="31" spans="1:20" ht="16">
      <c r="A31" s="229"/>
      <c r="B31" s="55">
        <v>2</v>
      </c>
      <c r="C31" s="55" t="s">
        <v>799</v>
      </c>
      <c r="D31" s="55"/>
      <c r="E31" s="55"/>
      <c r="F31" s="55"/>
      <c r="G31" s="55"/>
      <c r="H31" s="230"/>
      <c r="I31" s="255" t="s">
        <v>196</v>
      </c>
      <c r="J31" s="55"/>
      <c r="K31" s="55"/>
      <c r="L31" s="55"/>
      <c r="M31" s="55"/>
      <c r="N31" s="55"/>
      <c r="O31" s="55"/>
      <c r="P31" s="55"/>
      <c r="Q31" s="55"/>
      <c r="R31" s="55"/>
      <c r="S31" s="230"/>
      <c r="T31" s="55"/>
    </row>
    <row r="32" spans="1:20" ht="16">
      <c r="A32" s="229"/>
      <c r="B32" s="55">
        <v>3</v>
      </c>
      <c r="C32" s="55" t="s">
        <v>672</v>
      </c>
      <c r="D32" s="55"/>
      <c r="E32" s="55"/>
      <c r="F32" s="55"/>
      <c r="G32" s="55"/>
      <c r="H32" s="230"/>
      <c r="I32" s="255" t="s">
        <v>197</v>
      </c>
      <c r="J32" s="55"/>
      <c r="K32" s="55"/>
      <c r="L32" s="55"/>
      <c r="M32" s="55"/>
      <c r="N32" s="55"/>
      <c r="O32" s="55"/>
      <c r="P32" s="55"/>
      <c r="Q32" s="55"/>
      <c r="R32" s="55"/>
      <c r="S32" s="230"/>
      <c r="T32" s="55"/>
    </row>
    <row r="33" spans="1:20" ht="16">
      <c r="A33" s="229"/>
      <c r="B33" s="55"/>
      <c r="C33" s="55" t="s">
        <v>673</v>
      </c>
      <c r="D33" s="55"/>
      <c r="E33" s="55"/>
      <c r="F33" s="55"/>
      <c r="G33" s="55"/>
      <c r="H33" s="230"/>
      <c r="I33" s="255" t="s">
        <v>273</v>
      </c>
      <c r="J33" s="55"/>
      <c r="K33" s="55"/>
      <c r="L33" s="55"/>
      <c r="M33" s="55"/>
      <c r="N33" s="55"/>
      <c r="O33" s="55"/>
      <c r="P33" s="320"/>
      <c r="Q33" s="55"/>
      <c r="R33" s="55"/>
      <c r="S33" s="230"/>
      <c r="T33" s="55"/>
    </row>
    <row r="34" spans="1:20" ht="17" thickBot="1">
      <c r="A34" s="229"/>
      <c r="B34" s="55"/>
      <c r="C34" s="55"/>
      <c r="D34" s="55"/>
      <c r="E34" s="55"/>
      <c r="F34" s="55"/>
      <c r="G34" s="55"/>
      <c r="H34" s="230"/>
      <c r="I34" s="255" t="s">
        <v>198</v>
      </c>
      <c r="J34" s="55"/>
      <c r="K34" s="55"/>
      <c r="L34" s="55"/>
      <c r="M34" s="55"/>
      <c r="N34" s="55"/>
      <c r="O34" s="55"/>
      <c r="P34" s="55"/>
      <c r="Q34" s="55"/>
      <c r="R34" s="55"/>
      <c r="S34" s="230"/>
      <c r="T34" s="55"/>
    </row>
    <row r="35" spans="1:20" ht="17" thickBot="1">
      <c r="A35" s="229" t="s">
        <v>839</v>
      </c>
      <c r="B35" s="55"/>
      <c r="C35" s="55" t="s">
        <v>272</v>
      </c>
      <c r="D35" s="55"/>
      <c r="E35" s="55"/>
      <c r="F35" s="321">
        <f>H20</f>
        <v>0.36470000000000002</v>
      </c>
      <c r="G35" s="55"/>
      <c r="H35" s="230" t="s">
        <v>932</v>
      </c>
      <c r="I35" s="255" t="s">
        <v>199</v>
      </c>
      <c r="J35" s="55"/>
      <c r="K35" s="55"/>
      <c r="L35" s="55"/>
      <c r="M35" s="55"/>
      <c r="N35" s="55"/>
      <c r="O35" s="55"/>
      <c r="P35" s="55"/>
      <c r="Q35" s="55"/>
      <c r="R35" s="55"/>
      <c r="S35" s="230"/>
      <c r="T35" s="55"/>
    </row>
    <row r="36" spans="1:20" ht="17" thickBot="1">
      <c r="A36" s="453"/>
      <c r="B36" s="55"/>
      <c r="C36" s="55" t="s">
        <v>667</v>
      </c>
      <c r="D36" s="55"/>
      <c r="E36" s="55"/>
      <c r="F36" s="353">
        <v>0.3</v>
      </c>
      <c r="G36" s="55" t="s">
        <v>668</v>
      </c>
      <c r="H36" s="230"/>
      <c r="I36" s="255" t="s">
        <v>200</v>
      </c>
      <c r="J36" s="55"/>
      <c r="K36" s="55"/>
      <c r="L36" s="55"/>
      <c r="M36" s="55"/>
      <c r="N36" s="55"/>
      <c r="O36" s="55"/>
      <c r="P36" s="55"/>
      <c r="Q36" s="55"/>
      <c r="R36" s="55"/>
      <c r="S36" s="230"/>
      <c r="T36" s="55"/>
    </row>
    <row r="37" spans="1:20" ht="16">
      <c r="A37" s="229"/>
      <c r="B37" s="55"/>
      <c r="C37" s="55" t="s">
        <v>669</v>
      </c>
      <c r="D37" s="55"/>
      <c r="E37" s="55"/>
      <c r="F37" s="511">
        <v>0.95</v>
      </c>
      <c r="G37" s="55" t="s">
        <v>932</v>
      </c>
      <c r="H37" s="230"/>
      <c r="I37" s="255" t="s">
        <v>201</v>
      </c>
      <c r="J37" s="55"/>
      <c r="K37" s="55"/>
      <c r="L37" s="55"/>
      <c r="M37" s="55"/>
      <c r="N37" s="55"/>
      <c r="O37" s="55"/>
      <c r="P37" s="55"/>
      <c r="Q37" s="55"/>
      <c r="R37" s="55"/>
      <c r="S37" s="230"/>
      <c r="T37" s="55"/>
    </row>
    <row r="38" spans="1:20" ht="17" thickBot="1">
      <c r="A38" s="229"/>
      <c r="B38" s="55"/>
      <c r="C38" s="55" t="s">
        <v>670</v>
      </c>
      <c r="D38" s="55"/>
      <c r="E38" s="55"/>
      <c r="F38" s="330">
        <f>'4 Corners-Mech Test'!D31</f>
        <v>0</v>
      </c>
      <c r="G38" s="55"/>
      <c r="H38" s="230"/>
      <c r="I38" s="255" t="s">
        <v>202</v>
      </c>
      <c r="J38" s="55"/>
      <c r="K38" s="55"/>
      <c r="L38" s="55"/>
      <c r="M38" s="55"/>
      <c r="N38" s="55"/>
      <c r="O38" s="55"/>
      <c r="P38" s="55"/>
      <c r="Q38" s="55"/>
      <c r="R38" s="55"/>
      <c r="S38" s="230"/>
      <c r="T38" s="55"/>
    </row>
    <row r="39" spans="1:20" ht="17" thickBot="1">
      <c r="A39" s="229" t="s">
        <v>839</v>
      </c>
      <c r="B39" s="55"/>
      <c r="C39" s="55" t="s">
        <v>671</v>
      </c>
      <c r="D39" s="55"/>
      <c r="E39" s="55"/>
      <c r="F39" s="322">
        <f>SUM(F36*1/F37)</f>
        <v>0.31578947368421051</v>
      </c>
      <c r="G39" s="323" t="s">
        <v>315</v>
      </c>
      <c r="H39" s="230"/>
      <c r="I39" s="255" t="s">
        <v>203</v>
      </c>
      <c r="J39" s="55"/>
      <c r="K39" s="55"/>
      <c r="L39" s="55"/>
      <c r="M39" s="55"/>
      <c r="N39" s="55"/>
      <c r="O39" s="55"/>
      <c r="P39" s="55"/>
      <c r="Q39" s="55"/>
      <c r="R39" s="55"/>
      <c r="S39" s="230"/>
      <c r="T39" s="55"/>
    </row>
    <row r="40" spans="1:20" ht="17" thickBot="1">
      <c r="A40" s="510">
        <f>D40*25.4</f>
        <v>8.1280000000000001</v>
      </c>
      <c r="B40" s="55" t="s">
        <v>316</v>
      </c>
      <c r="C40" s="55"/>
      <c r="D40" s="456">
        <v>0.32</v>
      </c>
      <c r="E40" s="203" t="s">
        <v>274</v>
      </c>
      <c r="F40" s="55"/>
      <c r="G40" s="55"/>
      <c r="H40" s="230"/>
      <c r="I40" s="255" t="s">
        <v>204</v>
      </c>
      <c r="J40" s="55"/>
      <c r="K40" s="55"/>
      <c r="L40" s="55"/>
      <c r="M40" s="55"/>
      <c r="N40" s="55"/>
      <c r="O40" s="55"/>
      <c r="P40" s="55"/>
      <c r="Q40" s="55"/>
      <c r="R40" s="55"/>
      <c r="S40" s="230"/>
      <c r="T40" s="55"/>
    </row>
    <row r="41" spans="1:20" ht="17" thickBot="1">
      <c r="A41" s="263"/>
      <c r="B41" s="56" t="s">
        <v>317</v>
      </c>
      <c r="C41" s="56"/>
      <c r="D41" s="56"/>
      <c r="E41" s="324" t="s">
        <v>275</v>
      </c>
      <c r="F41" s="56"/>
      <c r="G41" s="56"/>
      <c r="H41" s="264"/>
      <c r="I41" s="314" t="s">
        <v>205</v>
      </c>
      <c r="J41" s="56"/>
      <c r="K41" s="56"/>
      <c r="L41" s="56"/>
      <c r="M41" s="56"/>
      <c r="N41" s="56"/>
      <c r="O41" s="56"/>
      <c r="P41" s="56"/>
      <c r="Q41" s="56"/>
      <c r="R41" s="56"/>
      <c r="S41" s="264"/>
      <c r="T41" s="55"/>
    </row>
    <row r="42" spans="1:20" ht="16">
      <c r="A42" s="240"/>
      <c r="B42" s="296" t="s">
        <v>960</v>
      </c>
      <c r="C42" s="241" t="s">
        <v>370</v>
      </c>
      <c r="D42" s="241"/>
      <c r="E42" s="241"/>
      <c r="F42" s="241"/>
      <c r="G42" s="241"/>
      <c r="H42" s="242"/>
      <c r="I42" s="240"/>
      <c r="J42" s="241"/>
      <c r="K42" s="241"/>
      <c r="L42" s="509"/>
      <c r="M42" s="241" t="s">
        <v>89</v>
      </c>
      <c r="N42" s="241"/>
      <c r="O42" s="512"/>
      <c r="P42" s="241" t="s">
        <v>90</v>
      </c>
      <c r="Q42" s="241"/>
      <c r="R42" s="241"/>
      <c r="S42" s="242"/>
      <c r="T42" s="55"/>
    </row>
    <row r="43" spans="1:20">
      <c r="A43" s="229" t="s">
        <v>381</v>
      </c>
      <c r="B43" s="262"/>
      <c r="C43" s="55"/>
      <c r="D43" s="55"/>
      <c r="E43" s="55"/>
      <c r="F43" s="55"/>
      <c r="G43" s="55"/>
      <c r="H43" s="230"/>
      <c r="I43" s="229"/>
      <c r="J43" s="55"/>
      <c r="K43" s="55"/>
      <c r="L43" s="14"/>
      <c r="M43" s="55" t="s">
        <v>267</v>
      </c>
      <c r="N43" s="55"/>
      <c r="O43" s="55"/>
      <c r="P43" s="55"/>
      <c r="Q43" s="55"/>
      <c r="R43" s="55"/>
      <c r="S43" s="230"/>
      <c r="T43" s="55"/>
    </row>
    <row r="44" spans="1:20">
      <c r="A44" s="229" t="s">
        <v>382</v>
      </c>
      <c r="B44" s="55"/>
      <c r="C44" s="55"/>
      <c r="D44" s="55"/>
      <c r="E44" s="55"/>
      <c r="F44" s="55"/>
      <c r="G44" s="55"/>
      <c r="H44" s="230"/>
      <c r="I44" s="229"/>
      <c r="J44" s="55"/>
      <c r="K44" s="55"/>
      <c r="L44" s="12"/>
      <c r="M44" s="55" t="s">
        <v>236</v>
      </c>
      <c r="N44" s="55"/>
      <c r="O44" s="55"/>
      <c r="P44" s="55"/>
      <c r="Q44" s="55"/>
      <c r="R44" s="55"/>
      <c r="S44" s="230"/>
      <c r="T44" s="55"/>
    </row>
    <row r="45" spans="1:20" ht="14" thickBot="1">
      <c r="A45" s="263" t="s">
        <v>383</v>
      </c>
      <c r="B45" s="56"/>
      <c r="C45" s="56"/>
      <c r="D45" s="56"/>
      <c r="E45" s="56"/>
      <c r="F45" s="56"/>
      <c r="G45" s="56"/>
      <c r="H45" s="264"/>
      <c r="I45" s="263"/>
      <c r="J45" s="56"/>
      <c r="K45" s="56"/>
      <c r="L45" s="13"/>
      <c r="M45" s="56" t="s">
        <v>237</v>
      </c>
      <c r="N45" s="56"/>
      <c r="O45" s="56"/>
      <c r="P45" s="56"/>
      <c r="Q45" s="56"/>
      <c r="R45" s="56"/>
      <c r="S45" s="264"/>
      <c r="T45" s="55"/>
    </row>
    <row r="46" spans="1:20" ht="17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326" t="s">
        <v>278</v>
      </c>
      <c r="M46" s="308"/>
      <c r="N46" s="308"/>
      <c r="O46" s="308"/>
      <c r="P46" s="325"/>
      <c r="Q46" s="302"/>
      <c r="R46" s="55"/>
      <c r="S46" s="55"/>
      <c r="T46" s="55"/>
    </row>
    <row r="47" spans="1:20" ht="17">
      <c r="A47" s="55"/>
      <c r="B47" s="154" t="s">
        <v>265</v>
      </c>
      <c r="C47" s="55"/>
      <c r="D47" s="55"/>
      <c r="E47" s="55"/>
      <c r="F47" s="55"/>
      <c r="G47" s="55"/>
      <c r="H47" s="55"/>
      <c r="I47" s="154" t="s">
        <v>96</v>
      </c>
      <c r="J47" s="55"/>
      <c r="K47" s="55"/>
      <c r="L47" s="326" t="s">
        <v>279</v>
      </c>
      <c r="M47" s="308"/>
      <c r="N47" s="308"/>
      <c r="O47" s="325"/>
      <c r="P47" s="325"/>
      <c r="Q47" s="302"/>
      <c r="R47" s="188"/>
      <c r="S47" s="55"/>
      <c r="T47" s="55"/>
    </row>
    <row r="48" spans="1:20" ht="18" thickBo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326" t="s">
        <v>280</v>
      </c>
      <c r="M48" s="188"/>
      <c r="N48" s="188"/>
      <c r="O48" s="188"/>
      <c r="P48" s="188"/>
      <c r="Q48" s="188"/>
      <c r="R48" s="188"/>
      <c r="S48" s="55"/>
      <c r="T48" s="55"/>
    </row>
    <row r="49" spans="1:20" ht="18" thickBo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326" t="s">
        <v>281</v>
      </c>
      <c r="M49" s="308"/>
      <c r="N49" s="308"/>
      <c r="O49" s="159" t="s">
        <v>593</v>
      </c>
      <c r="P49" s="158"/>
      <c r="Q49" s="508">
        <v>0.05</v>
      </c>
      <c r="R49" s="188"/>
      <c r="S49" s="55"/>
      <c r="T49" s="55"/>
    </row>
    <row r="50" spans="1:20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188"/>
      <c r="S50" s="55"/>
      <c r="T50" s="55"/>
    </row>
    <row r="51" spans="1:20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</row>
    <row r="52" spans="1:20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</row>
  </sheetData>
  <mergeCells count="15">
    <mergeCell ref="B3:C3"/>
    <mergeCell ref="E3:F3"/>
    <mergeCell ref="H3:I3"/>
    <mergeCell ref="B4:C4"/>
    <mergeCell ref="E4:F4"/>
    <mergeCell ref="H4:I4"/>
    <mergeCell ref="B7:C7"/>
    <mergeCell ref="E7:F7"/>
    <mergeCell ref="H7:I7"/>
    <mergeCell ref="B5:C5"/>
    <mergeCell ref="E5:F5"/>
    <mergeCell ref="H5:I5"/>
    <mergeCell ref="B6:C6"/>
    <mergeCell ref="E6:F6"/>
    <mergeCell ref="H6:I6"/>
  </mergeCells>
  <pageMargins left="0.75" right="0.75" top="1" bottom="1" header="0.5" footer="0.5"/>
  <pageSetup scale="65" orientation="landscape" horizontalDpi="300" verticalDpi="300"/>
  <headerFooter>
    <oddFooter>&amp;LCavity Balance Transfer Position&amp;CHEWLETT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showGridLines="0" zoomScale="150" workbookViewId="0">
      <selection activeCell="C45" sqref="C45"/>
    </sheetView>
  </sheetViews>
  <sheetFormatPr baseColWidth="10" defaultColWidth="8.83203125" defaultRowHeight="13"/>
  <cols>
    <col min="3" max="3" width="13.5" customWidth="1"/>
    <col min="5" max="5" width="38.5" customWidth="1"/>
  </cols>
  <sheetData>
    <row r="1" spans="1:6" ht="14" thickBot="1">
      <c r="A1" s="55"/>
      <c r="B1" s="55"/>
      <c r="C1" s="55"/>
      <c r="D1" s="55"/>
      <c r="E1" s="55"/>
      <c r="F1" s="55"/>
    </row>
    <row r="2" spans="1:6" ht="14" thickBot="1">
      <c r="A2" s="55"/>
      <c r="B2" s="381" t="s">
        <v>943</v>
      </c>
      <c r="C2" s="381" t="s">
        <v>936</v>
      </c>
      <c r="D2" s="242" t="s">
        <v>392</v>
      </c>
      <c r="E2" s="242" t="s">
        <v>371</v>
      </c>
      <c r="F2" s="55"/>
    </row>
    <row r="3" spans="1:6">
      <c r="A3" s="55"/>
      <c r="B3" s="381" t="s">
        <v>361</v>
      </c>
      <c r="C3" s="382">
        <v>36238</v>
      </c>
      <c r="D3" s="382" t="s">
        <v>318</v>
      </c>
      <c r="E3" s="381" t="s">
        <v>372</v>
      </c>
      <c r="F3" s="55"/>
    </row>
    <row r="4" spans="1:6">
      <c r="A4" s="55"/>
      <c r="B4" s="383"/>
      <c r="C4" s="383"/>
      <c r="D4" s="383"/>
      <c r="E4" s="383" t="s">
        <v>373</v>
      </c>
      <c r="F4" s="55"/>
    </row>
    <row r="5" spans="1:6">
      <c r="A5" s="55"/>
      <c r="B5" s="383"/>
      <c r="C5" s="383"/>
      <c r="D5" s="383"/>
      <c r="E5" s="383" t="s">
        <v>374</v>
      </c>
      <c r="F5" s="55"/>
    </row>
    <row r="6" spans="1:6">
      <c r="A6" s="55"/>
      <c r="B6" s="383"/>
      <c r="C6" s="383"/>
      <c r="D6" s="383"/>
      <c r="E6" s="383" t="s">
        <v>375</v>
      </c>
      <c r="F6" s="55"/>
    </row>
    <row r="7" spans="1:6">
      <c r="A7" s="55"/>
      <c r="B7" s="383" t="s">
        <v>362</v>
      </c>
      <c r="C7" s="384">
        <v>36242</v>
      </c>
      <c r="D7" s="383" t="s">
        <v>393</v>
      </c>
      <c r="E7" s="383" t="s">
        <v>394</v>
      </c>
      <c r="F7" s="55"/>
    </row>
    <row r="8" spans="1:6">
      <c r="A8" s="55"/>
      <c r="B8" s="383"/>
      <c r="C8" s="383"/>
      <c r="D8" s="383"/>
      <c r="E8" s="383" t="s">
        <v>395</v>
      </c>
      <c r="F8" s="55"/>
    </row>
    <row r="9" spans="1:6">
      <c r="A9" s="55"/>
      <c r="B9" s="383"/>
      <c r="C9" s="383"/>
      <c r="D9" s="383"/>
      <c r="E9" s="383" t="s">
        <v>396</v>
      </c>
      <c r="F9" s="55"/>
    </row>
    <row r="10" spans="1:6">
      <c r="A10" s="55"/>
      <c r="B10" s="383"/>
      <c r="C10" s="383"/>
      <c r="D10" s="383"/>
      <c r="E10" s="383" t="s">
        <v>397</v>
      </c>
      <c r="F10" s="55"/>
    </row>
    <row r="11" spans="1:6">
      <c r="A11" s="55"/>
      <c r="B11" s="383"/>
      <c r="C11" s="383"/>
      <c r="D11" s="383"/>
      <c r="E11" s="383" t="s">
        <v>398</v>
      </c>
      <c r="F11" s="55"/>
    </row>
    <row r="12" spans="1:6">
      <c r="A12" s="55"/>
      <c r="B12" s="383"/>
      <c r="C12" s="383"/>
      <c r="D12" s="383"/>
      <c r="E12" s="383" t="s">
        <v>399</v>
      </c>
      <c r="F12" s="55"/>
    </row>
    <row r="13" spans="1:6">
      <c r="A13" s="55"/>
      <c r="B13" s="383" t="s">
        <v>363</v>
      </c>
      <c r="C13" s="384">
        <v>36299</v>
      </c>
      <c r="D13" s="383" t="s">
        <v>318</v>
      </c>
      <c r="E13" s="383" t="s">
        <v>631</v>
      </c>
      <c r="F13" s="55"/>
    </row>
    <row r="14" spans="1:6">
      <c r="A14" s="55"/>
      <c r="B14" s="383"/>
      <c r="C14" s="383"/>
      <c r="D14" s="383"/>
      <c r="E14" s="383" t="s">
        <v>807</v>
      </c>
      <c r="F14" s="55"/>
    </row>
    <row r="15" spans="1:6">
      <c r="A15" s="55"/>
      <c r="B15" s="383"/>
      <c r="C15" s="383"/>
      <c r="D15" s="383"/>
      <c r="E15" s="383" t="s">
        <v>808</v>
      </c>
      <c r="F15" s="55"/>
    </row>
    <row r="16" spans="1:6">
      <c r="A16" s="55"/>
      <c r="B16" s="383"/>
      <c r="C16" s="383"/>
      <c r="D16" s="383"/>
      <c r="E16" s="383" t="s">
        <v>632</v>
      </c>
      <c r="F16" s="55"/>
    </row>
    <row r="17" spans="1:6">
      <c r="A17" s="55"/>
      <c r="B17" s="383"/>
      <c r="C17" s="383"/>
      <c r="D17" s="383"/>
      <c r="E17" s="383" t="s">
        <v>798</v>
      </c>
      <c r="F17" s="55"/>
    </row>
    <row r="18" spans="1:6">
      <c r="A18" s="55"/>
      <c r="B18" s="383"/>
      <c r="C18" s="383"/>
      <c r="D18" s="383"/>
      <c r="E18" s="383" t="s">
        <v>809</v>
      </c>
      <c r="F18" s="55"/>
    </row>
    <row r="19" spans="1:6">
      <c r="A19" s="55"/>
      <c r="B19" s="383"/>
      <c r="C19" s="383"/>
      <c r="D19" s="383"/>
      <c r="E19" s="383" t="s">
        <v>810</v>
      </c>
      <c r="F19" s="55"/>
    </row>
    <row r="20" spans="1:6">
      <c r="A20" s="55"/>
      <c r="B20" s="383" t="s">
        <v>909</v>
      </c>
      <c r="C20" s="384">
        <v>36514</v>
      </c>
      <c r="D20" s="383" t="s">
        <v>393</v>
      </c>
      <c r="E20" s="383" t="s">
        <v>910</v>
      </c>
      <c r="F20" s="55"/>
    </row>
    <row r="21" spans="1:6">
      <c r="A21" s="55"/>
      <c r="B21" s="383"/>
      <c r="C21" s="383"/>
      <c r="D21" s="383"/>
      <c r="E21" s="383" t="s">
        <v>911</v>
      </c>
      <c r="F21" s="55"/>
    </row>
    <row r="22" spans="1:6">
      <c r="A22" s="55"/>
      <c r="B22" s="383"/>
      <c r="C22" s="383"/>
      <c r="D22" s="383"/>
      <c r="E22" s="383" t="s">
        <v>912</v>
      </c>
      <c r="F22" s="55"/>
    </row>
    <row r="23" spans="1:6">
      <c r="A23" s="55"/>
      <c r="B23" s="383"/>
      <c r="C23" s="383"/>
      <c r="D23" s="383"/>
      <c r="E23" s="383" t="s">
        <v>913</v>
      </c>
      <c r="F23" s="55"/>
    </row>
    <row r="24" spans="1:6">
      <c r="A24" s="55"/>
      <c r="B24" s="383"/>
      <c r="C24" s="383"/>
      <c r="D24" s="383"/>
      <c r="E24" s="383" t="s">
        <v>914</v>
      </c>
      <c r="F24" s="55"/>
    </row>
    <row r="25" spans="1:6">
      <c r="A25" s="55"/>
      <c r="B25" s="383"/>
      <c r="C25" s="383"/>
      <c r="D25" s="383"/>
      <c r="E25" s="383" t="s">
        <v>915</v>
      </c>
      <c r="F25" s="55"/>
    </row>
    <row r="26" spans="1:6">
      <c r="A26" s="55"/>
      <c r="B26" s="383"/>
      <c r="C26" s="383"/>
      <c r="D26" s="383"/>
      <c r="E26" s="383" t="s">
        <v>916</v>
      </c>
      <c r="F26" s="55"/>
    </row>
    <row r="27" spans="1:6">
      <c r="A27" s="55"/>
      <c r="B27" s="383"/>
      <c r="C27" s="383"/>
      <c r="D27" s="383"/>
      <c r="E27" s="383" t="s">
        <v>917</v>
      </c>
      <c r="F27" s="55"/>
    </row>
    <row r="28" spans="1:6" ht="14" thickBot="1">
      <c r="A28" s="55"/>
      <c r="B28" s="385"/>
      <c r="C28" s="385"/>
      <c r="D28" s="385"/>
      <c r="E28" s="385" t="s">
        <v>868</v>
      </c>
      <c r="F28" s="55"/>
    </row>
    <row r="29" spans="1:6">
      <c r="A29" s="55"/>
      <c r="B29" s="55"/>
      <c r="C29" s="55"/>
      <c r="D29" s="55"/>
      <c r="E29" s="55"/>
      <c r="F29" s="55"/>
    </row>
    <row r="30" spans="1:6">
      <c r="A30" s="55"/>
      <c r="B30" s="55"/>
      <c r="C30" s="55"/>
      <c r="D30" s="55"/>
      <c r="E30" s="55"/>
      <c r="F30" s="55"/>
    </row>
    <row r="31" spans="1:6">
      <c r="A31" s="55"/>
      <c r="B31" s="55"/>
      <c r="C31" s="55"/>
      <c r="D31" s="55"/>
      <c r="E31" s="55"/>
      <c r="F31" s="55"/>
    </row>
  </sheetData>
  <pageMargins left="0.75" right="0.75" top="1" bottom="1" header="0.5" footer="0.5"/>
  <pageSetup orientation="portrait" horizontalDpi="300" verticalDpi="300"/>
  <headerFooter>
    <oddFooter>&amp;LRevision Sheet&amp;CHEWLETT PACKARD CONFIDENTIAL&amp;RMoldQualrevD12.20.99.xls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9"/>
  <sheetViews>
    <sheetView showGridLines="0" zoomScale="111" workbookViewId="0">
      <selection activeCell="P15" sqref="P15"/>
    </sheetView>
  </sheetViews>
  <sheetFormatPr baseColWidth="10" defaultColWidth="8.83203125" defaultRowHeight="13"/>
  <cols>
    <col min="1" max="1" width="14.5" customWidth="1"/>
    <col min="2" max="2" width="16.1640625" customWidth="1"/>
    <col min="3" max="3" width="14.5" customWidth="1"/>
    <col min="4" max="4" width="14.33203125" customWidth="1"/>
    <col min="5" max="5" width="16.33203125" customWidth="1"/>
    <col min="6" max="6" width="9.6640625" customWidth="1"/>
    <col min="7" max="7" width="11.1640625" customWidth="1"/>
    <col min="9" max="9" width="9.33203125" bestFit="1" customWidth="1"/>
  </cols>
  <sheetData>
    <row r="1" spans="1:16" ht="39">
      <c r="A1" s="55"/>
      <c r="B1" s="55"/>
      <c r="C1" s="55"/>
      <c r="D1" s="55"/>
      <c r="E1" s="55"/>
      <c r="F1" s="249" t="s">
        <v>822</v>
      </c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7" thickBot="1">
      <c r="A2" s="55"/>
      <c r="B2" s="55"/>
      <c r="C2" s="55"/>
      <c r="D2" s="55"/>
      <c r="E2" s="295" t="s">
        <v>932</v>
      </c>
      <c r="F2" s="251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14" thickBot="1">
      <c r="A3" s="202" t="s">
        <v>29</v>
      </c>
      <c r="B3" s="638">
        <f>Outline!$B$4</f>
        <v>36579</v>
      </c>
      <c r="C3" s="575"/>
      <c r="D3" s="203" t="s">
        <v>934</v>
      </c>
      <c r="E3" s="574" t="str">
        <f>Outline!$E$4</f>
        <v>Snap Fitment</v>
      </c>
      <c r="F3" s="575"/>
      <c r="G3" s="203" t="s">
        <v>38</v>
      </c>
      <c r="H3" s="574" t="str">
        <f>Outline!$H$4</f>
        <v>TBD</v>
      </c>
      <c r="I3" s="575"/>
      <c r="J3" s="55"/>
      <c r="K3" s="55"/>
      <c r="L3" s="55"/>
      <c r="M3" s="55"/>
      <c r="N3" s="55"/>
      <c r="O3" s="55"/>
      <c r="P3" s="55"/>
    </row>
    <row r="4" spans="1:16" ht="14" thickBot="1">
      <c r="A4" s="202" t="s">
        <v>30</v>
      </c>
      <c r="B4" s="574" t="str">
        <f>Outline!$B$5</f>
        <v>Nypro Oregon</v>
      </c>
      <c r="C4" s="575"/>
      <c r="D4" s="203" t="s">
        <v>34</v>
      </c>
      <c r="E4" s="574" t="str">
        <f>Outline!$E$5</f>
        <v>WLDCT-FIT01</v>
      </c>
      <c r="F4" s="575"/>
      <c r="G4" s="203" t="s">
        <v>39</v>
      </c>
      <c r="H4" s="574" t="str">
        <f>Outline!$H$5</f>
        <v>TBD</v>
      </c>
      <c r="I4" s="575"/>
      <c r="J4" s="55"/>
      <c r="K4" s="55"/>
      <c r="L4" s="55"/>
      <c r="M4" s="55"/>
      <c r="N4" s="55"/>
      <c r="O4" s="55"/>
      <c r="P4" s="55"/>
    </row>
    <row r="5" spans="1:16" ht="14" thickBot="1">
      <c r="A5" s="202" t="s">
        <v>31</v>
      </c>
      <c r="B5" s="574" t="str">
        <f>Outline!$B$6</f>
        <v>Dowlex 2027A  LLDPE</v>
      </c>
      <c r="C5" s="575"/>
      <c r="D5" s="203" t="s">
        <v>35</v>
      </c>
      <c r="E5" s="574" t="str">
        <f>Outline!$E$6</f>
        <v>Rev 7</v>
      </c>
      <c r="F5" s="575"/>
      <c r="G5" s="203" t="s">
        <v>40</v>
      </c>
      <c r="H5" s="574" t="str">
        <f>Outline!$H$6</f>
        <v>TBD</v>
      </c>
      <c r="I5" s="575"/>
      <c r="J5" s="55"/>
      <c r="K5" s="386"/>
      <c r="L5" s="55" t="s">
        <v>234</v>
      </c>
      <c r="M5" s="55"/>
      <c r="N5" s="55"/>
      <c r="O5" s="55"/>
      <c r="P5" s="55"/>
    </row>
    <row r="6" spans="1:16" ht="14" thickBot="1">
      <c r="A6" s="202" t="s">
        <v>32</v>
      </c>
      <c r="B6" s="574" t="str">
        <f>Outline!$B$7</f>
        <v>TBD</v>
      </c>
      <c r="C6" s="575"/>
      <c r="D6" s="203" t="s">
        <v>36</v>
      </c>
      <c r="E6" s="574">
        <f>Outline!$E$7</f>
        <v>4</v>
      </c>
      <c r="F6" s="575"/>
      <c r="G6" s="203" t="s">
        <v>41</v>
      </c>
      <c r="H6" s="574" t="str">
        <f>Outline!$H$7</f>
        <v>Gary Freiberg</v>
      </c>
      <c r="I6" s="575"/>
      <c r="J6" s="55"/>
      <c r="K6" s="14"/>
      <c r="L6" s="55" t="s">
        <v>267</v>
      </c>
      <c r="M6" s="55"/>
      <c r="N6" s="55"/>
      <c r="O6" s="55"/>
      <c r="P6" s="55"/>
    </row>
    <row r="7" spans="1:16" ht="14" thickBot="1">
      <c r="A7" s="202" t="s">
        <v>33</v>
      </c>
      <c r="B7" s="574" t="str">
        <f>Outline!$B$8</f>
        <v>Nypro Mold</v>
      </c>
      <c r="C7" s="575"/>
      <c r="D7" s="203" t="s">
        <v>37</v>
      </c>
      <c r="E7" s="574" t="str">
        <f>Outline!$E$8</f>
        <v>Glen Duncan</v>
      </c>
      <c r="F7" s="575"/>
      <c r="G7" s="203" t="s">
        <v>806</v>
      </c>
      <c r="H7" s="574" t="str">
        <f>Outline!$H$8</f>
        <v>T-361607</v>
      </c>
      <c r="I7" s="575"/>
      <c r="J7" s="55"/>
      <c r="K7" s="12"/>
      <c r="L7" s="55" t="s">
        <v>236</v>
      </c>
      <c r="M7" s="55"/>
      <c r="N7" s="55"/>
      <c r="O7" s="55"/>
      <c r="P7" s="55"/>
    </row>
    <row r="8" spans="1:16" ht="19" thickBot="1">
      <c r="A8" s="55"/>
      <c r="B8" s="55"/>
      <c r="C8" s="55"/>
      <c r="D8" s="55"/>
      <c r="E8" s="253"/>
      <c r="F8" s="252"/>
      <c r="G8" s="55"/>
      <c r="H8" s="55"/>
      <c r="I8" s="254"/>
      <c r="J8" s="252"/>
      <c r="K8" s="13"/>
      <c r="L8" s="56" t="s">
        <v>237</v>
      </c>
      <c r="M8" s="55"/>
      <c r="N8" s="55"/>
      <c r="O8" s="55"/>
      <c r="P8" s="55"/>
    </row>
    <row r="9" spans="1:16" ht="19" thickBot="1">
      <c r="A9" s="55"/>
      <c r="B9" s="55" t="s">
        <v>207</v>
      </c>
      <c r="C9" s="55"/>
      <c r="D9" s="55"/>
      <c r="E9" s="473">
        <v>0.5</v>
      </c>
      <c r="F9" s="55" t="s">
        <v>208</v>
      </c>
      <c r="G9" s="55"/>
      <c r="H9" s="55"/>
      <c r="I9" s="254"/>
      <c r="J9" s="252"/>
      <c r="K9" s="55"/>
      <c r="L9" s="55"/>
      <c r="M9" s="55"/>
      <c r="N9" s="55"/>
      <c r="O9" s="55"/>
      <c r="P9" s="55"/>
    </row>
    <row r="10" spans="1:16" ht="15" thickBot="1">
      <c r="A10" s="55"/>
      <c r="B10" s="55" t="s">
        <v>312</v>
      </c>
      <c r="C10" s="55"/>
      <c r="D10" s="55"/>
      <c r="E10" s="473"/>
      <c r="F10" s="251" t="s">
        <v>313</v>
      </c>
      <c r="G10" s="55" t="s">
        <v>314</v>
      </c>
      <c r="H10" s="55"/>
      <c r="I10" s="334">
        <f>SUM(E10*1.2)</f>
        <v>0</v>
      </c>
      <c r="J10" s="55"/>
      <c r="K10" s="55"/>
      <c r="L10" s="55"/>
      <c r="M10" s="55"/>
      <c r="N10" s="55"/>
      <c r="O10" s="55"/>
      <c r="P10" s="55"/>
    </row>
    <row r="11" spans="1:16" ht="18">
      <c r="A11" s="244" t="s">
        <v>162</v>
      </c>
      <c r="B11" s="55"/>
      <c r="C11" s="55"/>
      <c r="D11" s="55"/>
      <c r="E11" s="55"/>
      <c r="F11" s="251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1:16">
      <c r="A12" s="55"/>
      <c r="B12" s="55"/>
      <c r="C12" s="55"/>
      <c r="D12" s="55"/>
      <c r="E12" s="55"/>
      <c r="F12" s="251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6" ht="14">
      <c r="A13" s="245" t="s">
        <v>933</v>
      </c>
      <c r="B13" s="245" t="s">
        <v>163</v>
      </c>
      <c r="C13" s="245" t="s">
        <v>164</v>
      </c>
      <c r="D13" s="245" t="s">
        <v>165</v>
      </c>
      <c r="E13" s="245" t="s">
        <v>166</v>
      </c>
      <c r="F13" s="251" t="s">
        <v>932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16" ht="14">
      <c r="A14" s="245" t="s">
        <v>167</v>
      </c>
      <c r="B14" s="245" t="s">
        <v>168</v>
      </c>
      <c r="C14" s="245" t="s">
        <v>168</v>
      </c>
      <c r="D14" s="245" t="s">
        <v>168</v>
      </c>
      <c r="E14" s="245" t="s">
        <v>168</v>
      </c>
      <c r="F14" s="251" t="s">
        <v>243</v>
      </c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16" ht="14">
      <c r="A15" s="246" t="s">
        <v>169</v>
      </c>
      <c r="B15" s="55"/>
      <c r="C15" s="55"/>
      <c r="D15" s="55"/>
      <c r="E15" s="55"/>
      <c r="F15" s="251" t="s">
        <v>324</v>
      </c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6">
      <c r="A16" s="247">
        <v>0</v>
      </c>
      <c r="B16" s="474">
        <v>1.4119999999999999</v>
      </c>
      <c r="C16" s="474">
        <v>1.409</v>
      </c>
      <c r="D16" s="474">
        <v>1.41</v>
      </c>
      <c r="E16" s="257">
        <f t="shared" ref="E16:E35" si="0">IF(SUM(B16:D16)=0," ",SUM(B16:D16)/3)</f>
        <v>1.4103333333333332</v>
      </c>
      <c r="F16" s="258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>
      <c r="A17" s="248">
        <f>E9</f>
        <v>0.5</v>
      </c>
      <c r="B17" s="474">
        <v>1.4890000000000001</v>
      </c>
      <c r="C17" s="474">
        <v>1.4890000000000001</v>
      </c>
      <c r="D17" s="474">
        <v>1.4910000000000001</v>
      </c>
      <c r="E17" s="257">
        <f t="shared" si="0"/>
        <v>1.4896666666666667</v>
      </c>
      <c r="F17" s="259">
        <f>SUM((E17-E16)/E16)</f>
        <v>5.625147719215326E-2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>
      <c r="A18" s="248">
        <f>SUM(A17+$E$9)</f>
        <v>1</v>
      </c>
      <c r="B18" s="474">
        <v>1.5369999999999999</v>
      </c>
      <c r="C18" s="474">
        <v>1.536</v>
      </c>
      <c r="D18" s="474">
        <v>1.5369999999999999</v>
      </c>
      <c r="E18" s="257">
        <f t="shared" si="0"/>
        <v>1.5366666666666664</v>
      </c>
      <c r="F18" s="259">
        <f>SUM((E18-E17)/E17)</f>
        <v>3.1550682479301664E-2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1:16">
      <c r="A19" s="248">
        <f>SUM(A18+$E$9)</f>
        <v>1.5</v>
      </c>
      <c r="B19" s="474">
        <v>1.5780000000000001</v>
      </c>
      <c r="C19" s="474">
        <v>1.577</v>
      </c>
      <c r="D19" s="474">
        <v>1.577</v>
      </c>
      <c r="E19" s="257">
        <f t="shared" si="0"/>
        <v>1.5773333333333335</v>
      </c>
      <c r="F19" s="259">
        <f t="shared" ref="F19:F35" si="1">SUM((E19-E18)/E18)</f>
        <v>2.6464208242950378E-2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6">
      <c r="A20" s="248">
        <f>SUM(A19+$E$9)</f>
        <v>2</v>
      </c>
      <c r="B20" s="474">
        <v>1.6080000000000001</v>
      </c>
      <c r="C20" s="474">
        <v>1.6080000000000001</v>
      </c>
      <c r="D20" s="474">
        <v>1.607</v>
      </c>
      <c r="E20" s="257">
        <f t="shared" si="0"/>
        <v>1.6076666666666668</v>
      </c>
      <c r="F20" s="259">
        <f t="shared" si="1"/>
        <v>1.9230769230769221E-2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16">
      <c r="A21" s="248">
        <f>SUM(A20+$E$9)</f>
        <v>2.5</v>
      </c>
      <c r="B21" s="474">
        <v>1.633</v>
      </c>
      <c r="C21" s="474">
        <v>1.63</v>
      </c>
      <c r="D21" s="474">
        <v>1.6319999999999999</v>
      </c>
      <c r="E21" s="257">
        <f t="shared" si="0"/>
        <v>1.6316666666666666</v>
      </c>
      <c r="F21" s="259">
        <f t="shared" si="1"/>
        <v>1.4928467758656312E-2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16">
      <c r="A22" s="248">
        <f>SUM(A21+$E$9)</f>
        <v>3</v>
      </c>
      <c r="B22" s="474">
        <v>1.64</v>
      </c>
      <c r="C22" s="474">
        <v>1.63</v>
      </c>
      <c r="D22" s="474">
        <v>1.64</v>
      </c>
      <c r="E22" s="257">
        <f t="shared" si="0"/>
        <v>1.6366666666666665</v>
      </c>
      <c r="F22" s="259">
        <f t="shared" si="1"/>
        <v>3.0643513789580554E-3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</row>
    <row r="23" spans="1:16">
      <c r="A23" s="248">
        <f t="shared" ref="A23:A35" si="2">SUM(A22+$E$9)</f>
        <v>3.5</v>
      </c>
      <c r="B23" s="474">
        <v>1.64</v>
      </c>
      <c r="C23" s="474">
        <v>1.64</v>
      </c>
      <c r="D23" s="474">
        <v>1.64</v>
      </c>
      <c r="E23" s="257">
        <f t="shared" si="0"/>
        <v>1.64</v>
      </c>
      <c r="F23" s="259">
        <f t="shared" si="1"/>
        <v>2.0366598778004544E-3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>
      <c r="A24" s="248">
        <f t="shared" si="2"/>
        <v>4</v>
      </c>
      <c r="B24" s="474">
        <v>1.64</v>
      </c>
      <c r="C24" s="474">
        <v>1.64</v>
      </c>
      <c r="D24" s="474">
        <v>1.64</v>
      </c>
      <c r="E24" s="257">
        <f t="shared" si="0"/>
        <v>1.64</v>
      </c>
      <c r="F24" s="259">
        <f t="shared" si="1"/>
        <v>0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1:16">
      <c r="A25" s="248">
        <f t="shared" si="2"/>
        <v>4.5</v>
      </c>
      <c r="B25" s="474">
        <v>1.64</v>
      </c>
      <c r="C25" s="474">
        <v>1.64</v>
      </c>
      <c r="D25" s="474">
        <v>1.64</v>
      </c>
      <c r="E25" s="257">
        <f t="shared" si="0"/>
        <v>1.64</v>
      </c>
      <c r="F25" s="259">
        <f t="shared" si="1"/>
        <v>0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1:16">
      <c r="A26" s="248">
        <f t="shared" si="2"/>
        <v>5</v>
      </c>
      <c r="B26" s="474">
        <v>1.64</v>
      </c>
      <c r="C26" s="474">
        <v>1.63</v>
      </c>
      <c r="D26" s="474">
        <v>1.64</v>
      </c>
      <c r="E26" s="257">
        <f t="shared" si="0"/>
        <v>1.6366666666666665</v>
      </c>
      <c r="F26" s="259">
        <f t="shared" si="1"/>
        <v>-2.0325203252032991E-3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16">
      <c r="A27" s="248">
        <f t="shared" si="2"/>
        <v>5.5</v>
      </c>
      <c r="B27" s="474"/>
      <c r="C27" s="474"/>
      <c r="D27" s="474"/>
      <c r="E27" s="257" t="str">
        <f t="shared" si="0"/>
        <v xml:space="preserve"> </v>
      </c>
      <c r="F27" s="259" t="e">
        <f t="shared" si="1"/>
        <v>#VALUE!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1:16">
      <c r="A28" s="248">
        <f t="shared" si="2"/>
        <v>6</v>
      </c>
      <c r="B28" s="474"/>
      <c r="C28" s="474"/>
      <c r="D28" s="474"/>
      <c r="E28" s="257" t="str">
        <f t="shared" si="0"/>
        <v xml:space="preserve"> </v>
      </c>
      <c r="F28" s="259" t="e">
        <f t="shared" si="1"/>
        <v>#VALUE!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16">
      <c r="A29" s="248">
        <f t="shared" si="2"/>
        <v>6.5</v>
      </c>
      <c r="B29" s="474"/>
      <c r="C29" s="474"/>
      <c r="D29" s="474"/>
      <c r="E29" s="257" t="str">
        <f t="shared" si="0"/>
        <v xml:space="preserve"> </v>
      </c>
      <c r="F29" s="259" t="e">
        <f t="shared" si="1"/>
        <v>#VALUE!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>
      <c r="A30" s="248">
        <f t="shared" si="2"/>
        <v>7</v>
      </c>
      <c r="B30" s="474"/>
      <c r="C30" s="474"/>
      <c r="D30" s="474"/>
      <c r="E30" s="257" t="str">
        <f t="shared" si="0"/>
        <v xml:space="preserve"> </v>
      </c>
      <c r="F30" s="259" t="e">
        <f t="shared" si="1"/>
        <v>#VALUE!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16">
      <c r="A31" s="248">
        <f t="shared" si="2"/>
        <v>7.5</v>
      </c>
      <c r="B31" s="474"/>
      <c r="C31" s="474"/>
      <c r="D31" s="474"/>
      <c r="E31" s="257" t="str">
        <f t="shared" si="0"/>
        <v xml:space="preserve"> </v>
      </c>
      <c r="F31" s="259" t="e">
        <f t="shared" si="1"/>
        <v>#VALUE!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>
      <c r="A32" s="248">
        <f t="shared" si="2"/>
        <v>8</v>
      </c>
      <c r="B32" s="474"/>
      <c r="C32" s="474"/>
      <c r="D32" s="474"/>
      <c r="E32" s="257" t="str">
        <f t="shared" si="0"/>
        <v xml:space="preserve"> </v>
      </c>
      <c r="F32" s="259" t="e">
        <f t="shared" si="1"/>
        <v>#VALUE!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1:16">
      <c r="A33" s="248">
        <f t="shared" si="2"/>
        <v>8.5</v>
      </c>
      <c r="B33" s="474"/>
      <c r="C33" s="474"/>
      <c r="D33" s="474"/>
      <c r="E33" s="257" t="str">
        <f t="shared" si="0"/>
        <v xml:space="preserve"> </v>
      </c>
      <c r="F33" s="259" t="e">
        <f t="shared" si="1"/>
        <v>#VALUE!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1:16">
      <c r="A34" s="248">
        <f t="shared" si="2"/>
        <v>9</v>
      </c>
      <c r="B34" s="474"/>
      <c r="C34" s="474"/>
      <c r="D34" s="474"/>
      <c r="E34" s="257" t="str">
        <f t="shared" si="0"/>
        <v xml:space="preserve"> </v>
      </c>
      <c r="F34" s="259" t="e">
        <f t="shared" si="1"/>
        <v>#VALUE!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>
      <c r="A35" s="248">
        <f t="shared" si="2"/>
        <v>9.5</v>
      </c>
      <c r="B35" s="474"/>
      <c r="C35" s="474"/>
      <c r="D35" s="474"/>
      <c r="E35" s="257" t="str">
        <f t="shared" si="0"/>
        <v xml:space="preserve"> </v>
      </c>
      <c r="F35" s="259" t="e">
        <f t="shared" si="1"/>
        <v>#VALUE!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 ht="14">
      <c r="A36" s="55"/>
      <c r="B36" s="55"/>
      <c r="C36" s="55"/>
      <c r="D36" s="55"/>
      <c r="E36" s="55"/>
      <c r="F36" s="258" t="str">
        <f>IF((A35+A36)&gt;(A34*4),"Study is Complete, Optimum Hold Time is 19 seconds", " ")</f>
        <v xml:space="preserve"> 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1:16" ht="14" thickBot="1">
      <c r="A37" s="55"/>
      <c r="B37" s="55"/>
      <c r="C37" s="55"/>
      <c r="D37" s="55"/>
      <c r="E37" s="55"/>
      <c r="F37" s="251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 ht="20" thickBot="1">
      <c r="A38" s="55"/>
      <c r="B38" s="244" t="s">
        <v>170</v>
      </c>
      <c r="C38" s="266"/>
      <c r="D38" s="266"/>
      <c r="E38" s="260" t="s">
        <v>325</v>
      </c>
      <c r="F38" s="251"/>
      <c r="G38" s="504">
        <v>3</v>
      </c>
      <c r="H38" s="55"/>
      <c r="I38" s="55"/>
      <c r="J38" s="55"/>
      <c r="K38" s="55"/>
      <c r="L38" s="55"/>
      <c r="M38" s="55"/>
      <c r="N38" s="55"/>
      <c r="O38" s="55"/>
      <c r="P38" s="55"/>
    </row>
    <row r="39" spans="1:16" ht="16">
      <c r="A39" s="55"/>
      <c r="B39" s="55"/>
      <c r="C39" s="55"/>
      <c r="D39" s="55"/>
      <c r="E39" s="55"/>
      <c r="F39" s="251"/>
      <c r="G39" s="55"/>
      <c r="H39" s="55"/>
      <c r="I39" s="240"/>
      <c r="J39" s="241"/>
      <c r="K39" s="265" t="s">
        <v>960</v>
      </c>
      <c r="L39" s="241"/>
      <c r="M39" s="241"/>
      <c r="N39" s="241"/>
      <c r="O39" s="242"/>
      <c r="P39" s="55"/>
    </row>
    <row r="40" spans="1:16" ht="16">
      <c r="A40" s="255" t="s">
        <v>661</v>
      </c>
      <c r="B40" s="55"/>
      <c r="C40" s="55"/>
      <c r="D40" s="55"/>
      <c r="E40" s="55"/>
      <c r="F40" s="251"/>
      <c r="G40" s="55"/>
      <c r="H40" s="55"/>
      <c r="I40" s="624"/>
      <c r="J40" s="540"/>
      <c r="K40" s="540"/>
      <c r="L40" s="540"/>
      <c r="M40" s="540"/>
      <c r="N40" s="540"/>
      <c r="O40" s="625"/>
      <c r="P40" s="55"/>
    </row>
    <row r="41" spans="1:16" ht="16">
      <c r="A41" s="255" t="s">
        <v>676</v>
      </c>
      <c r="B41" s="55"/>
      <c r="C41" s="55"/>
      <c r="D41" s="55"/>
      <c r="E41" s="55"/>
      <c r="F41" s="251"/>
      <c r="G41" s="55"/>
      <c r="H41" s="55"/>
      <c r="I41" s="624"/>
      <c r="J41" s="540"/>
      <c r="K41" s="540"/>
      <c r="L41" s="540"/>
      <c r="M41" s="540"/>
      <c r="N41" s="540"/>
      <c r="O41" s="625"/>
      <c r="P41" s="55"/>
    </row>
    <row r="42" spans="1:16" ht="16">
      <c r="A42" s="255" t="s">
        <v>173</v>
      </c>
      <c r="B42" s="55"/>
      <c r="C42" s="55"/>
      <c r="D42" s="55"/>
      <c r="E42" s="55"/>
      <c r="F42" s="251"/>
      <c r="G42" s="55"/>
      <c r="H42" s="262"/>
      <c r="I42" s="624"/>
      <c r="J42" s="540"/>
      <c r="K42" s="540"/>
      <c r="L42" s="540"/>
      <c r="M42" s="540"/>
      <c r="N42" s="540"/>
      <c r="O42" s="625"/>
      <c r="P42" s="55"/>
    </row>
    <row r="43" spans="1:16" ht="16">
      <c r="A43" s="255" t="s">
        <v>174</v>
      </c>
      <c r="B43" s="55"/>
      <c r="C43" s="55"/>
      <c r="D43" s="55"/>
      <c r="E43" s="55"/>
      <c r="F43" s="251"/>
      <c r="G43" s="55"/>
      <c r="H43" s="55"/>
      <c r="I43" s="624"/>
      <c r="J43" s="540"/>
      <c r="K43" s="540"/>
      <c r="L43" s="540"/>
      <c r="M43" s="540"/>
      <c r="N43" s="540"/>
      <c r="O43" s="625"/>
      <c r="P43" s="55"/>
    </row>
    <row r="44" spans="1:16" ht="16">
      <c r="A44" s="255" t="s">
        <v>175</v>
      </c>
      <c r="B44" s="55"/>
      <c r="C44" s="55"/>
      <c r="D44" s="55"/>
      <c r="E44" s="55"/>
      <c r="F44" s="251"/>
      <c r="G44" s="55"/>
      <c r="H44" s="55"/>
      <c r="I44" s="624"/>
      <c r="J44" s="540"/>
      <c r="K44" s="540"/>
      <c r="L44" s="540"/>
      <c r="M44" s="540"/>
      <c r="N44" s="540"/>
      <c r="O44" s="625"/>
      <c r="P44" s="55"/>
    </row>
    <row r="45" spans="1:16" ht="16">
      <c r="A45" s="255" t="s">
        <v>176</v>
      </c>
      <c r="B45" s="55"/>
      <c r="C45" s="55"/>
      <c r="D45" s="55"/>
      <c r="E45" s="55"/>
      <c r="F45" s="251"/>
      <c r="G45" s="55"/>
      <c r="H45" s="55"/>
      <c r="I45" s="624"/>
      <c r="J45" s="540"/>
      <c r="K45" s="540"/>
      <c r="L45" s="540"/>
      <c r="M45" s="540"/>
      <c r="N45" s="540"/>
      <c r="O45" s="625"/>
      <c r="P45" s="55"/>
    </row>
    <row r="46" spans="1:16" ht="16">
      <c r="A46" s="255" t="s">
        <v>177</v>
      </c>
      <c r="B46" s="55"/>
      <c r="C46" s="55"/>
      <c r="D46" s="55"/>
      <c r="E46" s="55"/>
      <c r="F46" s="251"/>
      <c r="G46" s="55"/>
      <c r="H46" s="55"/>
      <c r="I46" s="624"/>
      <c r="J46" s="540"/>
      <c r="K46" s="540"/>
      <c r="L46" s="540"/>
      <c r="M46" s="540"/>
      <c r="N46" s="540"/>
      <c r="O46" s="625"/>
      <c r="P46" s="55"/>
    </row>
    <row r="47" spans="1:16" ht="17" thickBot="1">
      <c r="A47" s="255" t="s">
        <v>178</v>
      </c>
      <c r="B47" s="55"/>
      <c r="C47" s="55"/>
      <c r="D47" s="55"/>
      <c r="E47" s="55"/>
      <c r="F47" s="251"/>
      <c r="G47" s="55"/>
      <c r="H47" s="55"/>
      <c r="I47" s="626"/>
      <c r="J47" s="627"/>
      <c r="K47" s="627"/>
      <c r="L47" s="627"/>
      <c r="M47" s="627"/>
      <c r="N47" s="627"/>
      <c r="O47" s="628"/>
      <c r="P47" s="55"/>
    </row>
    <row r="48" spans="1:1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1:1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</row>
  </sheetData>
  <mergeCells count="23">
    <mergeCell ref="I46:O46"/>
    <mergeCell ref="I47:O47"/>
    <mergeCell ref="I40:O40"/>
    <mergeCell ref="I41:O41"/>
    <mergeCell ref="I42:O42"/>
    <mergeCell ref="I43:O43"/>
    <mergeCell ref="I44:O44"/>
    <mergeCell ref="I45:O45"/>
    <mergeCell ref="B7:C7"/>
    <mergeCell ref="E7:F7"/>
    <mergeCell ref="H7:I7"/>
    <mergeCell ref="B5:C5"/>
    <mergeCell ref="E5:F5"/>
    <mergeCell ref="H5:I5"/>
    <mergeCell ref="B6:C6"/>
    <mergeCell ref="E6:F6"/>
    <mergeCell ref="H6:I6"/>
    <mergeCell ref="B3:C3"/>
    <mergeCell ref="E3:F3"/>
    <mergeCell ref="H3:I3"/>
    <mergeCell ref="B4:C4"/>
    <mergeCell ref="E4:F4"/>
    <mergeCell ref="H4:I4"/>
  </mergeCells>
  <pageMargins left="0.75" right="0.75" top="1" bottom="1" header="0.5" footer="0.5"/>
  <pageSetup scale="70" orientation="landscape" horizontalDpi="300" verticalDpi="300"/>
  <headerFooter>
    <oddFooter>&amp;LHold Time Study&amp;CHEWLETT PACKARD CONFIDENTIAL&amp;RMoldQualD12.20.9..xls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84"/>
  <sheetViews>
    <sheetView showGridLines="0" workbookViewId="0">
      <selection activeCell="O13" sqref="O13"/>
    </sheetView>
  </sheetViews>
  <sheetFormatPr baseColWidth="10" defaultColWidth="8.83203125" defaultRowHeight="13"/>
  <cols>
    <col min="1" max="1" width="49.1640625" customWidth="1"/>
    <col min="2" max="2" width="9.1640625" hidden="1" customWidth="1"/>
    <col min="3" max="3" width="9.5" customWidth="1"/>
    <col min="4" max="4" width="17.5" customWidth="1"/>
    <col min="5" max="5" width="10.83203125" customWidth="1"/>
    <col min="7" max="7" width="11.33203125" customWidth="1"/>
    <col min="8" max="8" width="11.83203125" customWidth="1"/>
    <col min="9" max="9" width="16.5" customWidth="1"/>
    <col min="10" max="10" width="17" customWidth="1"/>
    <col min="11" max="11" width="16.6640625" customWidth="1"/>
    <col min="12" max="12" width="16.5" customWidth="1"/>
    <col min="13" max="13" width="22" customWidth="1"/>
    <col min="14" max="14" width="17.83203125" customWidth="1"/>
  </cols>
  <sheetData>
    <row r="1" spans="1:15" ht="19" thickBot="1">
      <c r="A1" s="33" t="s">
        <v>29</v>
      </c>
      <c r="B1" s="31"/>
      <c r="C1" s="31"/>
      <c r="D1" s="72">
        <f>Outline!B4</f>
        <v>36579</v>
      </c>
      <c r="E1" s="46"/>
      <c r="F1" s="46"/>
      <c r="G1" s="46"/>
      <c r="H1" s="47"/>
      <c r="I1" s="33" t="s">
        <v>460</v>
      </c>
      <c r="J1" s="46"/>
      <c r="K1" s="74" t="str">
        <f>Outline!E4</f>
        <v>Snap Fitment</v>
      </c>
      <c r="L1" s="47"/>
      <c r="M1" s="33" t="s">
        <v>30</v>
      </c>
      <c r="N1" s="350" t="str">
        <f>Outline!B5</f>
        <v>Nypro Oregon</v>
      </c>
    </row>
    <row r="2" spans="1:15" ht="19" thickBot="1">
      <c r="A2" s="33" t="s">
        <v>400</v>
      </c>
      <c r="B2" s="31"/>
      <c r="C2" s="31"/>
      <c r="D2" s="74" t="str">
        <f>Outline!B6</f>
        <v>Dowlex 2027A  LLDPE</v>
      </c>
      <c r="E2" s="46"/>
      <c r="F2" s="46"/>
      <c r="G2" s="46"/>
      <c r="H2" s="47"/>
      <c r="I2" s="33" t="s">
        <v>34</v>
      </c>
      <c r="J2" s="46"/>
      <c r="K2" s="76" t="str">
        <f>Outline!E5</f>
        <v>WLDCT-FIT01</v>
      </c>
      <c r="L2" s="47"/>
      <c r="M2" s="33" t="s">
        <v>461</v>
      </c>
      <c r="N2" s="350" t="str">
        <f>Outline!H4</f>
        <v>TBD</v>
      </c>
    </row>
    <row r="3" spans="1:15" ht="19" thickBot="1">
      <c r="A3" s="33" t="s">
        <v>401</v>
      </c>
      <c r="B3" s="31"/>
      <c r="C3" s="31"/>
      <c r="D3" s="74" t="str">
        <f>Outline!B7</f>
        <v>TBD</v>
      </c>
      <c r="E3" s="46"/>
      <c r="F3" s="46"/>
      <c r="G3" s="46"/>
      <c r="H3" s="47"/>
      <c r="I3" s="33" t="s">
        <v>459</v>
      </c>
      <c r="J3" s="74" t="str">
        <f>Outline!H6</f>
        <v>TBD</v>
      </c>
      <c r="K3" s="73" t="s">
        <v>463</v>
      </c>
      <c r="L3" s="75">
        <f>Outline!E7</f>
        <v>4</v>
      </c>
      <c r="M3" s="33" t="s">
        <v>462</v>
      </c>
      <c r="N3" s="350" t="str">
        <f>Outline!H7</f>
        <v>Gary Freiberg</v>
      </c>
    </row>
    <row r="4" spans="1:15" ht="72" customHeight="1" thickBot="1">
      <c r="A4" s="34" t="s">
        <v>411</v>
      </c>
      <c r="B4" s="35"/>
      <c r="C4" s="35"/>
      <c r="D4" s="48"/>
      <c r="E4" s="48"/>
      <c r="F4" s="48"/>
      <c r="G4" s="48"/>
      <c r="H4" s="48"/>
      <c r="I4" s="36" t="s">
        <v>800</v>
      </c>
      <c r="J4" s="36" t="s">
        <v>801</v>
      </c>
      <c r="K4" s="36" t="s">
        <v>802</v>
      </c>
      <c r="L4" s="36" t="s">
        <v>803</v>
      </c>
      <c r="M4" s="36" t="s">
        <v>412</v>
      </c>
      <c r="N4" s="36" t="s">
        <v>413</v>
      </c>
      <c r="O4" s="32"/>
    </row>
    <row r="5" spans="1:15" ht="17" thickBot="1">
      <c r="A5" s="37" t="s">
        <v>827</v>
      </c>
      <c r="B5" s="37"/>
      <c r="C5" s="182" t="s">
        <v>823</v>
      </c>
      <c r="D5" s="38" t="s">
        <v>677</v>
      </c>
      <c r="E5" s="38" t="s">
        <v>403</v>
      </c>
      <c r="F5" s="38" t="s">
        <v>404</v>
      </c>
      <c r="G5" s="38" t="s">
        <v>405</v>
      </c>
      <c r="H5" s="38" t="s">
        <v>406</v>
      </c>
      <c r="I5" s="39" t="s">
        <v>407</v>
      </c>
      <c r="J5" s="39" t="s">
        <v>408</v>
      </c>
      <c r="K5" s="39" t="s">
        <v>409</v>
      </c>
      <c r="L5" s="39" t="s">
        <v>410</v>
      </c>
      <c r="M5" s="39" t="s">
        <v>804</v>
      </c>
      <c r="N5" s="37"/>
    </row>
    <row r="6" spans="1:15">
      <c r="A6" s="40" t="s">
        <v>554</v>
      </c>
      <c r="C6" s="475">
        <v>0</v>
      </c>
      <c r="D6" s="362">
        <f>IF(C6=0,0,(C6*1.8)+32)</f>
        <v>0</v>
      </c>
      <c r="E6" s="45"/>
      <c r="F6" s="45"/>
      <c r="G6" s="45"/>
      <c r="H6" s="45"/>
      <c r="I6" s="45"/>
      <c r="J6" s="45"/>
      <c r="K6" s="45"/>
      <c r="L6" s="45"/>
      <c r="M6" s="45"/>
      <c r="N6" s="335">
        <f>D6</f>
        <v>0</v>
      </c>
    </row>
    <row r="7" spans="1:15">
      <c r="A7" s="41" t="s">
        <v>415</v>
      </c>
      <c r="C7" s="42"/>
      <c r="D7" s="42"/>
      <c r="E7" s="43"/>
      <c r="F7" s="43"/>
      <c r="G7" s="43"/>
      <c r="H7" s="43"/>
      <c r="I7" s="43"/>
      <c r="J7" s="43"/>
      <c r="K7" s="43"/>
      <c r="L7" s="43"/>
      <c r="M7" s="43"/>
      <c r="N7" s="44"/>
    </row>
    <row r="8" spans="1:15">
      <c r="A8" s="41" t="s">
        <v>555</v>
      </c>
      <c r="C8" s="476"/>
      <c r="D8" s="362">
        <v>500</v>
      </c>
      <c r="E8" s="481">
        <v>0</v>
      </c>
      <c r="F8" s="481">
        <v>0</v>
      </c>
      <c r="G8" s="78">
        <f>SUM(D8-F8)</f>
        <v>500</v>
      </c>
      <c r="H8" s="78">
        <f>SUM(D8+E8)</f>
        <v>500</v>
      </c>
      <c r="I8" s="84" t="str">
        <f>IF(F8=0," ",G8)</f>
        <v xml:space="preserve"> </v>
      </c>
      <c r="J8" s="84" t="str">
        <f>IF(F8=0," ",G8)</f>
        <v xml:space="preserve"> </v>
      </c>
      <c r="K8" s="84" t="str">
        <f>IF(E8=0," ",H8)</f>
        <v xml:space="preserve"> </v>
      </c>
      <c r="L8" s="84" t="str">
        <f>IF(E8=0," ",H8)</f>
        <v xml:space="preserve"> </v>
      </c>
      <c r="M8" s="79">
        <f>SUM(G8+H8)/2</f>
        <v>500</v>
      </c>
      <c r="N8" s="362"/>
    </row>
    <row r="9" spans="1:15">
      <c r="A9" s="41" t="s">
        <v>556</v>
      </c>
      <c r="C9" s="476"/>
      <c r="D9" s="362">
        <v>500</v>
      </c>
      <c r="E9" s="481">
        <v>0</v>
      </c>
      <c r="F9" s="481">
        <v>0</v>
      </c>
      <c r="G9" s="78">
        <f t="shared" ref="G9:G18" si="0">SUM(D9-F9)</f>
        <v>500</v>
      </c>
      <c r="H9" s="78">
        <f t="shared" ref="H9:H18" si="1">SUM(D9+E9)</f>
        <v>500</v>
      </c>
      <c r="I9" s="84" t="str">
        <f t="shared" ref="I9:I23" si="2">IF(F9=0," ",G9)</f>
        <v xml:space="preserve"> </v>
      </c>
      <c r="J9" s="84" t="str">
        <f t="shared" ref="J9:J23" si="3">IF(F9=0," ",G9)</f>
        <v xml:space="preserve"> </v>
      </c>
      <c r="K9" s="84" t="str">
        <f t="shared" ref="K9:K23" si="4">IF(E9=0," ",H9)</f>
        <v xml:space="preserve"> </v>
      </c>
      <c r="L9" s="84" t="str">
        <f t="shared" ref="L9:L23" si="5">IF(E9=0," ",H9)</f>
        <v xml:space="preserve"> </v>
      </c>
      <c r="M9" s="79">
        <f t="shared" ref="M9:M23" si="6">SUM(G9+H9)/2</f>
        <v>500</v>
      </c>
      <c r="N9" s="362"/>
    </row>
    <row r="10" spans="1:15">
      <c r="A10" s="41" t="s">
        <v>557</v>
      </c>
      <c r="C10" s="476"/>
      <c r="D10" s="362">
        <v>500</v>
      </c>
      <c r="E10" s="481">
        <v>0</v>
      </c>
      <c r="F10" s="481">
        <v>0</v>
      </c>
      <c r="G10" s="78">
        <f t="shared" si="0"/>
        <v>500</v>
      </c>
      <c r="H10" s="78">
        <f t="shared" si="1"/>
        <v>500</v>
      </c>
      <c r="I10" s="84" t="str">
        <f t="shared" si="2"/>
        <v xml:space="preserve"> </v>
      </c>
      <c r="J10" s="84" t="str">
        <f t="shared" si="3"/>
        <v xml:space="preserve"> </v>
      </c>
      <c r="K10" s="84" t="str">
        <f t="shared" si="4"/>
        <v xml:space="preserve"> </v>
      </c>
      <c r="L10" s="84" t="str">
        <f t="shared" si="5"/>
        <v xml:space="preserve"> </v>
      </c>
      <c r="M10" s="79">
        <f t="shared" si="6"/>
        <v>500</v>
      </c>
      <c r="N10" s="362"/>
    </row>
    <row r="11" spans="1:15">
      <c r="A11" s="41" t="s">
        <v>558</v>
      </c>
      <c r="C11" s="476"/>
      <c r="D11" s="362">
        <v>500</v>
      </c>
      <c r="E11" s="481">
        <v>0</v>
      </c>
      <c r="F11" s="481">
        <v>0</v>
      </c>
      <c r="G11" s="78">
        <f t="shared" si="0"/>
        <v>500</v>
      </c>
      <c r="H11" s="78">
        <f t="shared" si="1"/>
        <v>500</v>
      </c>
      <c r="I11" s="84" t="str">
        <f t="shared" si="2"/>
        <v xml:space="preserve"> </v>
      </c>
      <c r="J11" s="84" t="str">
        <f t="shared" si="3"/>
        <v xml:space="preserve"> </v>
      </c>
      <c r="K11" s="84" t="str">
        <f t="shared" si="4"/>
        <v xml:space="preserve"> </v>
      </c>
      <c r="L11" s="84" t="str">
        <f t="shared" si="5"/>
        <v xml:space="preserve"> </v>
      </c>
      <c r="M11" s="79">
        <f t="shared" si="6"/>
        <v>500</v>
      </c>
      <c r="N11" s="362"/>
    </row>
    <row r="12" spans="1:15">
      <c r="A12" s="41" t="s">
        <v>559</v>
      </c>
      <c r="C12" s="476"/>
      <c r="D12" s="362">
        <v>490</v>
      </c>
      <c r="E12" s="481">
        <v>0</v>
      </c>
      <c r="F12" s="481">
        <v>0</v>
      </c>
      <c r="G12" s="78">
        <f t="shared" si="0"/>
        <v>490</v>
      </c>
      <c r="H12" s="78">
        <f t="shared" si="1"/>
        <v>490</v>
      </c>
      <c r="I12" s="84" t="str">
        <f t="shared" si="2"/>
        <v xml:space="preserve"> </v>
      </c>
      <c r="J12" s="84" t="str">
        <f t="shared" si="3"/>
        <v xml:space="preserve"> </v>
      </c>
      <c r="K12" s="84" t="str">
        <f t="shared" si="4"/>
        <v xml:space="preserve"> </v>
      </c>
      <c r="L12" s="84" t="str">
        <f t="shared" si="5"/>
        <v xml:space="preserve"> </v>
      </c>
      <c r="M12" s="79">
        <f t="shared" si="6"/>
        <v>490</v>
      </c>
      <c r="N12" s="362"/>
    </row>
    <row r="13" spans="1:15">
      <c r="A13" s="41" t="s">
        <v>560</v>
      </c>
      <c r="C13" s="476"/>
      <c r="D13" s="362">
        <f>IF(C13=0,0,(C13*1.8)+32)</f>
        <v>0</v>
      </c>
      <c r="E13" s="481">
        <v>0</v>
      </c>
      <c r="F13" s="481">
        <v>0</v>
      </c>
      <c r="G13" s="78">
        <f t="shared" si="0"/>
        <v>0</v>
      </c>
      <c r="H13" s="78">
        <f t="shared" si="1"/>
        <v>0</v>
      </c>
      <c r="I13" s="84" t="str">
        <f t="shared" si="2"/>
        <v xml:space="preserve"> </v>
      </c>
      <c r="J13" s="84" t="str">
        <f t="shared" si="3"/>
        <v xml:space="preserve"> </v>
      </c>
      <c r="K13" s="84" t="str">
        <f t="shared" si="4"/>
        <v xml:space="preserve"> </v>
      </c>
      <c r="L13" s="84" t="str">
        <f t="shared" si="5"/>
        <v xml:space="preserve"> </v>
      </c>
      <c r="M13" s="79">
        <f t="shared" si="6"/>
        <v>0</v>
      </c>
      <c r="N13" s="474"/>
    </row>
    <row r="14" spans="1:15">
      <c r="A14" s="41" t="s">
        <v>561</v>
      </c>
      <c r="C14" s="476"/>
      <c r="D14" s="362">
        <f>IF(C14=0,0,(C14*1.8)+32)</f>
        <v>0</v>
      </c>
      <c r="E14" s="481">
        <v>0</v>
      </c>
      <c r="F14" s="481">
        <v>0</v>
      </c>
      <c r="G14" s="78">
        <f>SUM(D14-F14)</f>
        <v>0</v>
      </c>
      <c r="H14" s="78">
        <f>SUM(D14+E14)</f>
        <v>0</v>
      </c>
      <c r="I14" s="84" t="str">
        <f>IF(F14=0," ",G14)</f>
        <v xml:space="preserve"> </v>
      </c>
      <c r="J14" s="84" t="str">
        <f>IF(F14=0," ",G14)</f>
        <v xml:space="preserve"> </v>
      </c>
      <c r="K14" s="84" t="str">
        <f>IF(E14=0," ",H14)</f>
        <v xml:space="preserve"> </v>
      </c>
      <c r="L14" s="84" t="str">
        <f>IF(E14=0," ",H14)</f>
        <v xml:space="preserve"> </v>
      </c>
      <c r="M14" s="79">
        <f>SUM(G14+H14)/2</f>
        <v>0</v>
      </c>
      <c r="N14" s="474"/>
    </row>
    <row r="15" spans="1:15">
      <c r="A15" s="41" t="s">
        <v>562</v>
      </c>
      <c r="C15" s="476"/>
      <c r="D15" s="362">
        <f>IF(C15=0,0,(C15*1.8)+32)</f>
        <v>0</v>
      </c>
      <c r="E15" s="481">
        <v>0</v>
      </c>
      <c r="F15" s="481">
        <v>0</v>
      </c>
      <c r="G15" s="78">
        <f>SUM(D15-F15)</f>
        <v>0</v>
      </c>
      <c r="H15" s="78">
        <f>SUM(D15+E15)</f>
        <v>0</v>
      </c>
      <c r="I15" s="84" t="str">
        <f>IF(F15=0," ",G15)</f>
        <v xml:space="preserve"> </v>
      </c>
      <c r="J15" s="84" t="str">
        <f>IF(F15=0," ",G15)</f>
        <v xml:space="preserve"> </v>
      </c>
      <c r="K15" s="84" t="str">
        <f>IF(E15=0," ",H15)</f>
        <v xml:space="preserve"> </v>
      </c>
      <c r="L15" s="84" t="str">
        <f>IF(E15=0," ",H15)</f>
        <v xml:space="preserve"> </v>
      </c>
      <c r="M15" s="79">
        <f>SUM(G15+H15)/2</f>
        <v>0</v>
      </c>
      <c r="N15" s="474"/>
    </row>
    <row r="16" spans="1:15">
      <c r="A16" s="41" t="s">
        <v>563</v>
      </c>
      <c r="C16" s="476"/>
      <c r="D16" s="362">
        <f>IF(C16=0,0,(C16*1.8)+32)</f>
        <v>0</v>
      </c>
      <c r="E16" s="481">
        <v>0</v>
      </c>
      <c r="F16" s="481">
        <v>0</v>
      </c>
      <c r="G16" s="78">
        <f>SUM(D16-F16)</f>
        <v>0</v>
      </c>
      <c r="H16" s="78">
        <f>SUM(D16+E16)</f>
        <v>0</v>
      </c>
      <c r="I16" s="84" t="str">
        <f>IF(F16=0," ",G16)</f>
        <v xml:space="preserve"> </v>
      </c>
      <c r="J16" s="84" t="str">
        <f>IF(F16=0," ",G16)</f>
        <v xml:space="preserve"> </v>
      </c>
      <c r="K16" s="84" t="str">
        <f>IF(E16=0," ",H16)</f>
        <v xml:space="preserve"> </v>
      </c>
      <c r="L16" s="84" t="str">
        <f>IF(E16=0," ",H16)</f>
        <v xml:space="preserve"> </v>
      </c>
      <c r="M16" s="79">
        <f>SUM(G16+H16)/2</f>
        <v>0</v>
      </c>
      <c r="N16" s="474"/>
    </row>
    <row r="17" spans="1:14">
      <c r="A17" s="41" t="s">
        <v>564</v>
      </c>
      <c r="C17" s="476"/>
      <c r="D17" s="362">
        <v>500</v>
      </c>
      <c r="E17" s="481">
        <v>0</v>
      </c>
      <c r="F17" s="481">
        <v>0</v>
      </c>
      <c r="G17" s="78">
        <f t="shared" si="0"/>
        <v>500</v>
      </c>
      <c r="H17" s="78">
        <f t="shared" si="1"/>
        <v>500</v>
      </c>
      <c r="I17" s="84" t="str">
        <f t="shared" si="2"/>
        <v xml:space="preserve"> </v>
      </c>
      <c r="J17" s="84" t="str">
        <f t="shared" si="3"/>
        <v xml:space="preserve"> </v>
      </c>
      <c r="K17" s="84" t="str">
        <f t="shared" si="4"/>
        <v xml:space="preserve"> </v>
      </c>
      <c r="L17" s="84" t="str">
        <f t="shared" si="5"/>
        <v xml:space="preserve"> </v>
      </c>
      <c r="M17" s="79">
        <f t="shared" si="6"/>
        <v>500</v>
      </c>
      <c r="N17" s="474"/>
    </row>
    <row r="18" spans="1:14">
      <c r="A18" s="41" t="s">
        <v>565</v>
      </c>
      <c r="C18" s="476"/>
      <c r="D18" s="362">
        <v>500</v>
      </c>
      <c r="E18" s="481">
        <v>0</v>
      </c>
      <c r="F18" s="481">
        <v>0</v>
      </c>
      <c r="G18" s="78">
        <f t="shared" si="0"/>
        <v>500</v>
      </c>
      <c r="H18" s="78">
        <f t="shared" si="1"/>
        <v>500</v>
      </c>
      <c r="I18" s="84" t="str">
        <f t="shared" si="2"/>
        <v xml:space="preserve"> </v>
      </c>
      <c r="J18" s="84" t="str">
        <f t="shared" si="3"/>
        <v xml:space="preserve"> </v>
      </c>
      <c r="K18" s="84" t="str">
        <f t="shared" si="4"/>
        <v xml:space="preserve"> </v>
      </c>
      <c r="L18" s="84" t="str">
        <f t="shared" si="5"/>
        <v xml:space="preserve"> </v>
      </c>
      <c r="M18" s="79">
        <f t="shared" si="6"/>
        <v>500</v>
      </c>
      <c r="N18" s="362"/>
    </row>
    <row r="19" spans="1:14">
      <c r="A19" s="41" t="s">
        <v>423</v>
      </c>
      <c r="C19" s="50"/>
      <c r="D19" s="50"/>
      <c r="E19" s="51"/>
      <c r="F19" s="51"/>
      <c r="G19" s="51"/>
      <c r="H19" s="51"/>
      <c r="I19" s="83"/>
      <c r="J19" s="83"/>
      <c r="K19" s="83"/>
      <c r="L19" s="83"/>
      <c r="M19" s="77"/>
      <c r="N19" s="49"/>
    </row>
    <row r="20" spans="1:14">
      <c r="A20" s="41" t="s">
        <v>566</v>
      </c>
      <c r="C20" s="476"/>
      <c r="D20" s="362">
        <f>IF(C20=0,0,(C20*1.8)+32)</f>
        <v>0</v>
      </c>
      <c r="E20" s="474">
        <v>10</v>
      </c>
      <c r="F20" s="474">
        <v>10</v>
      </c>
      <c r="G20" s="79">
        <f>SUM(D20-F20)</f>
        <v>-10</v>
      </c>
      <c r="H20" s="79">
        <f>SUM(D20+E20)</f>
        <v>10</v>
      </c>
      <c r="I20" s="84">
        <f t="shared" si="2"/>
        <v>-10</v>
      </c>
      <c r="J20" s="84">
        <f t="shared" si="3"/>
        <v>-10</v>
      </c>
      <c r="K20" s="84">
        <f t="shared" si="4"/>
        <v>10</v>
      </c>
      <c r="L20" s="84">
        <f t="shared" si="5"/>
        <v>10</v>
      </c>
      <c r="M20" s="79">
        <f t="shared" si="6"/>
        <v>0</v>
      </c>
      <c r="N20" s="362"/>
    </row>
    <row r="21" spans="1:14">
      <c r="A21" s="41" t="s">
        <v>567</v>
      </c>
      <c r="C21" s="476"/>
      <c r="D21" s="362">
        <f>IF(C21=0,0,(C21*1.8)+32)</f>
        <v>0</v>
      </c>
      <c r="E21" s="474">
        <v>10</v>
      </c>
      <c r="F21" s="474">
        <v>10</v>
      </c>
      <c r="G21" s="78">
        <f>SUM(D21-F21)</f>
        <v>-10</v>
      </c>
      <c r="H21" s="78">
        <f>SUM(D21+E21)</f>
        <v>10</v>
      </c>
      <c r="I21" s="84">
        <f t="shared" si="2"/>
        <v>-10</v>
      </c>
      <c r="J21" s="84">
        <f t="shared" si="3"/>
        <v>-10</v>
      </c>
      <c r="K21" s="84">
        <f t="shared" si="4"/>
        <v>10</v>
      </c>
      <c r="L21" s="84">
        <f t="shared" si="5"/>
        <v>10</v>
      </c>
      <c r="M21" s="79">
        <f t="shared" si="6"/>
        <v>0</v>
      </c>
      <c r="N21" s="362"/>
    </row>
    <row r="22" spans="1:14">
      <c r="A22" s="41" t="s">
        <v>568</v>
      </c>
      <c r="C22" s="476"/>
      <c r="D22" s="362">
        <v>110</v>
      </c>
      <c r="E22" s="474">
        <v>10</v>
      </c>
      <c r="F22" s="474">
        <v>10</v>
      </c>
      <c r="G22" s="78">
        <f>SUM(D22-F22)</f>
        <v>100</v>
      </c>
      <c r="H22" s="78">
        <f>SUM(D22+E22)</f>
        <v>120</v>
      </c>
      <c r="I22" s="84">
        <f t="shared" si="2"/>
        <v>100</v>
      </c>
      <c r="J22" s="84">
        <f t="shared" si="3"/>
        <v>100</v>
      </c>
      <c r="K22" s="84">
        <f t="shared" si="4"/>
        <v>120</v>
      </c>
      <c r="L22" s="84">
        <f t="shared" si="5"/>
        <v>120</v>
      </c>
      <c r="M22" s="79">
        <f t="shared" si="6"/>
        <v>110</v>
      </c>
      <c r="N22" s="362"/>
    </row>
    <row r="23" spans="1:14">
      <c r="A23" s="41" t="s">
        <v>569</v>
      </c>
      <c r="C23" s="477"/>
      <c r="D23" s="362">
        <f>IF(C23=0,0,(C23*1.8)+32)</f>
        <v>0</v>
      </c>
      <c r="E23" s="474">
        <v>0</v>
      </c>
      <c r="F23" s="474">
        <v>0</v>
      </c>
      <c r="G23" s="78">
        <f>SUM(D23-F23)</f>
        <v>0</v>
      </c>
      <c r="H23" s="78">
        <f>SUM(D23+E23)</f>
        <v>0</v>
      </c>
      <c r="I23" s="84" t="str">
        <f t="shared" si="2"/>
        <v xml:space="preserve"> </v>
      </c>
      <c r="J23" s="84" t="str">
        <f t="shared" si="3"/>
        <v xml:space="preserve"> </v>
      </c>
      <c r="K23" s="84" t="str">
        <f t="shared" si="4"/>
        <v xml:space="preserve"> </v>
      </c>
      <c r="L23" s="84" t="str">
        <f t="shared" si="5"/>
        <v xml:space="preserve"> </v>
      </c>
      <c r="M23" s="79">
        <f t="shared" si="6"/>
        <v>0</v>
      </c>
      <c r="N23" s="474"/>
    </row>
    <row r="24" spans="1:14">
      <c r="A24" s="41" t="s">
        <v>428</v>
      </c>
      <c r="C24" s="50"/>
      <c r="D24" s="186">
        <f>EquipmentLoc1!D19</f>
        <v>1885</v>
      </c>
      <c r="E24" s="45"/>
      <c r="F24" s="45"/>
      <c r="G24" s="45"/>
      <c r="H24" s="45"/>
      <c r="I24" s="45"/>
      <c r="J24" s="45"/>
      <c r="K24" s="45"/>
      <c r="L24" s="45"/>
      <c r="M24" s="45"/>
      <c r="N24" s="186">
        <f>D24</f>
        <v>1885</v>
      </c>
    </row>
    <row r="25" spans="1:14">
      <c r="A25" s="41" t="s">
        <v>429</v>
      </c>
      <c r="C25" s="50"/>
      <c r="D25" s="80">
        <f>EquipmentLoc1!D18</f>
        <v>13</v>
      </c>
      <c r="E25" s="45"/>
      <c r="F25" s="45"/>
      <c r="G25" s="45"/>
      <c r="H25" s="513" t="s">
        <v>837</v>
      </c>
      <c r="I25" s="45"/>
      <c r="J25" s="45"/>
      <c r="K25" s="45"/>
      <c r="L25" s="45"/>
      <c r="M25" s="45"/>
      <c r="N25" s="80">
        <f>D25</f>
        <v>13</v>
      </c>
    </row>
    <row r="26" spans="1:14">
      <c r="A26" s="41" t="s">
        <v>843</v>
      </c>
      <c r="C26" s="478"/>
      <c r="D26" s="363">
        <f>(C26/$D$25)*14.504</f>
        <v>0</v>
      </c>
      <c r="E26" s="45"/>
      <c r="F26" s="386"/>
      <c r="G26" s="55" t="s">
        <v>89</v>
      </c>
      <c r="H26" s="55"/>
      <c r="I26" s="45"/>
      <c r="J26" s="45"/>
      <c r="K26" s="45"/>
      <c r="L26" s="501"/>
      <c r="M26" s="45"/>
      <c r="N26" s="186">
        <f>D26</f>
        <v>0</v>
      </c>
    </row>
    <row r="27" spans="1:14">
      <c r="A27" s="41" t="s">
        <v>824</v>
      </c>
      <c r="C27" s="86"/>
      <c r="D27" s="86"/>
      <c r="E27" s="45"/>
      <c r="F27" s="387"/>
      <c r="G27" s="55" t="s">
        <v>90</v>
      </c>
      <c r="H27" s="55"/>
      <c r="I27" s="496"/>
      <c r="J27" s="497"/>
      <c r="K27" s="497"/>
      <c r="L27" s="497"/>
      <c r="M27" s="79" t="str">
        <f>IF(I27=0," ",AVERAGE(I27:L27))</f>
        <v xml:space="preserve"> </v>
      </c>
      <c r="N27" s="85"/>
    </row>
    <row r="28" spans="1:14" ht="14" thickBot="1">
      <c r="A28" s="41" t="s">
        <v>825</v>
      </c>
      <c r="C28" s="86"/>
      <c r="D28" s="86"/>
      <c r="E28" s="45"/>
      <c r="F28" s="53"/>
      <c r="G28" s="55" t="s">
        <v>452</v>
      </c>
      <c r="H28" s="55"/>
      <c r="I28" s="499">
        <v>1100</v>
      </c>
      <c r="J28" s="500">
        <v>1300</v>
      </c>
      <c r="K28" s="500"/>
      <c r="L28" s="500"/>
      <c r="M28" s="79">
        <f>IF(I28=0," ",AVERAGE(I28:L28))</f>
        <v>1200</v>
      </c>
      <c r="N28" s="474"/>
    </row>
    <row r="29" spans="1:14">
      <c r="A29" s="41" t="s">
        <v>844</v>
      </c>
      <c r="C29" s="476"/>
      <c r="D29" s="363">
        <v>32</v>
      </c>
      <c r="E29" s="45"/>
      <c r="F29" s="54"/>
      <c r="G29" s="55" t="s">
        <v>236</v>
      </c>
      <c r="H29" s="55"/>
      <c r="I29" s="87"/>
      <c r="J29" s="88"/>
      <c r="K29" s="89" t="s">
        <v>855</v>
      </c>
      <c r="L29" s="88"/>
      <c r="M29" s="90"/>
      <c r="N29" s="186">
        <f>D29</f>
        <v>32</v>
      </c>
    </row>
    <row r="30" spans="1:14" ht="14" thickBot="1">
      <c r="A30" s="41" t="s">
        <v>845</v>
      </c>
      <c r="C30" s="476"/>
      <c r="D30" s="363">
        <v>1200</v>
      </c>
      <c r="E30" s="45"/>
      <c r="F30" s="13"/>
      <c r="G30" s="56" t="s">
        <v>453</v>
      </c>
      <c r="H30" s="55"/>
      <c r="I30" s="92"/>
      <c r="J30" s="57"/>
      <c r="K30" s="93" t="s">
        <v>467</v>
      </c>
      <c r="L30" s="57"/>
      <c r="M30" s="94"/>
      <c r="N30" s="186">
        <f>D30</f>
        <v>1200</v>
      </c>
    </row>
    <row r="31" spans="1:14" ht="14">
      <c r="A31" s="41" t="s">
        <v>527</v>
      </c>
      <c r="C31" s="86"/>
      <c r="D31" s="364" t="s">
        <v>386</v>
      </c>
      <c r="E31" s="45"/>
      <c r="F31" s="65"/>
      <c r="G31" s="45"/>
      <c r="H31" s="45"/>
      <c r="I31" s="45"/>
      <c r="J31" s="45"/>
      <c r="K31" s="65"/>
      <c r="L31" s="45"/>
      <c r="M31" s="45"/>
      <c r="N31" s="80" t="str">
        <f>D31</f>
        <v>parallel</v>
      </c>
    </row>
    <row r="32" spans="1:14">
      <c r="A32" s="41" t="s">
        <v>863</v>
      </c>
      <c r="C32" s="479"/>
      <c r="D32" s="364">
        <v>0.32</v>
      </c>
      <c r="E32" s="45"/>
      <c r="F32" s="65"/>
      <c r="G32" s="45"/>
      <c r="H32" s="45"/>
      <c r="I32" s="499"/>
      <c r="J32" s="500"/>
      <c r="K32" s="500"/>
      <c r="L32" s="500"/>
      <c r="M32" s="79" t="str">
        <f>IF(I32=0," ",AVERAGE(I32:L32))</f>
        <v xml:space="preserve"> </v>
      </c>
      <c r="N32" s="82">
        <f t="shared" ref="N32:N52" si="7">D32</f>
        <v>0.32</v>
      </c>
    </row>
    <row r="33" spans="1:14">
      <c r="A33" s="41" t="s">
        <v>864</v>
      </c>
      <c r="C33" s="479"/>
      <c r="D33" s="364">
        <v>0.27</v>
      </c>
      <c r="E33" s="45"/>
      <c r="F33" s="65" t="s">
        <v>455</v>
      </c>
      <c r="G33" s="45"/>
      <c r="H33" s="45"/>
      <c r="I33" s="499"/>
      <c r="J33" s="500"/>
      <c r="K33" s="500"/>
      <c r="L33" s="500"/>
      <c r="M33" s="79" t="str">
        <f>IF(I33=0," ",AVERAGE(I33:L33))</f>
        <v xml:space="preserve"> </v>
      </c>
      <c r="N33" s="82">
        <f t="shared" si="7"/>
        <v>0.27</v>
      </c>
    </row>
    <row r="34" spans="1:14">
      <c r="A34" s="41" t="s">
        <v>436</v>
      </c>
      <c r="C34" s="86"/>
      <c r="D34" s="481">
        <v>48</v>
      </c>
      <c r="E34" s="45"/>
      <c r="F34" s="45"/>
      <c r="G34" s="66"/>
      <c r="H34" s="45"/>
      <c r="I34" s="45"/>
      <c r="J34" s="45"/>
      <c r="K34" s="65"/>
      <c r="L34" s="45"/>
      <c r="M34" s="45"/>
      <c r="N34" s="80">
        <f t="shared" si="7"/>
        <v>48</v>
      </c>
    </row>
    <row r="35" spans="1:14">
      <c r="A35" s="41" t="s">
        <v>865</v>
      </c>
      <c r="C35" s="480"/>
      <c r="D35" s="364">
        <v>2.4</v>
      </c>
      <c r="E35" s="45"/>
      <c r="F35" s="83" t="s">
        <v>466</v>
      </c>
      <c r="G35" s="45"/>
      <c r="H35" s="45"/>
      <c r="I35" s="45"/>
      <c r="J35" s="45"/>
      <c r="K35" s="45"/>
      <c r="L35" s="45"/>
      <c r="M35" s="45"/>
      <c r="N35" s="80">
        <f t="shared" si="7"/>
        <v>2.4</v>
      </c>
    </row>
    <row r="36" spans="1:14">
      <c r="A36" s="41" t="s">
        <v>438</v>
      </c>
      <c r="C36" s="86"/>
      <c r="D36" s="483">
        <v>0.84</v>
      </c>
      <c r="E36" s="45"/>
      <c r="F36" s="45"/>
      <c r="G36" s="66"/>
      <c r="H36" s="45"/>
      <c r="I36" s="45"/>
      <c r="J36" s="45"/>
      <c r="K36" s="45"/>
      <c r="L36" s="45"/>
      <c r="M36" s="45"/>
      <c r="N36" s="80">
        <f t="shared" si="7"/>
        <v>0.84</v>
      </c>
    </row>
    <row r="37" spans="1:14">
      <c r="A37" s="41" t="s">
        <v>439</v>
      </c>
      <c r="C37" s="86"/>
      <c r="D37" s="483">
        <v>0.33</v>
      </c>
      <c r="E37" s="45"/>
      <c r="F37" s="45"/>
      <c r="G37" s="45"/>
      <c r="H37" s="45"/>
      <c r="I37" s="499"/>
      <c r="J37" s="500"/>
      <c r="K37" s="500"/>
      <c r="L37" s="500"/>
      <c r="M37" s="79" t="str">
        <f>IF(I37=0," ",AVERAGE(I37:L37))</f>
        <v xml:space="preserve"> </v>
      </c>
      <c r="N37" s="80">
        <f t="shared" si="7"/>
        <v>0.33</v>
      </c>
    </row>
    <row r="38" spans="1:14">
      <c r="A38" s="41" t="s">
        <v>440</v>
      </c>
      <c r="C38" s="86"/>
      <c r="D38" s="483" t="s">
        <v>385</v>
      </c>
      <c r="E38" s="45"/>
      <c r="F38" s="45"/>
      <c r="G38" s="45"/>
      <c r="H38" s="45"/>
      <c r="I38" s="45"/>
      <c r="J38" s="45"/>
      <c r="K38" s="45"/>
      <c r="L38" s="45"/>
      <c r="M38" s="45"/>
      <c r="N38" s="80" t="str">
        <f t="shared" si="7"/>
        <v>N/A</v>
      </c>
    </row>
    <row r="39" spans="1:14" ht="14" thickBot="1">
      <c r="A39" s="41" t="s">
        <v>933</v>
      </c>
      <c r="C39" s="86"/>
      <c r="D39" s="484">
        <v>3</v>
      </c>
      <c r="E39" s="57"/>
      <c r="F39" s="57"/>
      <c r="G39" s="57"/>
      <c r="H39" s="57"/>
      <c r="I39" s="57"/>
      <c r="J39" s="57"/>
      <c r="K39" s="57"/>
      <c r="L39" s="57"/>
      <c r="M39" s="57"/>
      <c r="N39" s="80">
        <f t="shared" si="7"/>
        <v>3</v>
      </c>
    </row>
    <row r="40" spans="1:14">
      <c r="A40" s="41" t="s">
        <v>441</v>
      </c>
      <c r="C40" s="86"/>
      <c r="D40" s="483">
        <v>10</v>
      </c>
      <c r="E40" s="58"/>
      <c r="F40" s="59"/>
      <c r="G40" s="59"/>
      <c r="H40" s="59"/>
      <c r="I40" s="64" t="s">
        <v>465</v>
      </c>
      <c r="J40" s="59"/>
      <c r="K40" s="59"/>
      <c r="L40" s="59"/>
      <c r="M40" s="60"/>
      <c r="N40" s="80">
        <f t="shared" si="7"/>
        <v>10</v>
      </c>
    </row>
    <row r="41" spans="1:14">
      <c r="A41" s="41" t="s">
        <v>442</v>
      </c>
      <c r="C41" s="86"/>
      <c r="D41" s="82">
        <f>ResTmLoc1!D7</f>
        <v>17.68</v>
      </c>
      <c r="E41" s="61"/>
      <c r="F41" s="62"/>
      <c r="G41" s="62"/>
      <c r="H41" s="62"/>
      <c r="I41" s="62"/>
      <c r="J41" s="62"/>
      <c r="K41" s="62"/>
      <c r="L41" s="62"/>
      <c r="M41" s="63"/>
      <c r="N41" s="80">
        <f t="shared" si="7"/>
        <v>17.68</v>
      </c>
    </row>
    <row r="42" spans="1:14">
      <c r="A42" s="41" t="s">
        <v>443</v>
      </c>
      <c r="C42" s="86"/>
      <c r="D42" s="80">
        <f>EquipmentLoc1!F54</f>
        <v>0.3</v>
      </c>
      <c r="E42" s="61"/>
      <c r="F42" s="62"/>
      <c r="G42" s="62"/>
      <c r="H42" s="62"/>
      <c r="I42" s="62"/>
      <c r="J42" s="62"/>
      <c r="K42" s="62"/>
      <c r="L42" s="62"/>
      <c r="M42" s="63"/>
      <c r="N42" s="80">
        <f t="shared" si="7"/>
        <v>0.3</v>
      </c>
    </row>
    <row r="43" spans="1:14">
      <c r="A43" s="41" t="s">
        <v>444</v>
      </c>
      <c r="C43" s="86"/>
      <c r="D43" s="80">
        <f>EquipmentLoc1!$D$24</f>
        <v>0</v>
      </c>
      <c r="E43" s="61"/>
      <c r="F43" s="62"/>
      <c r="G43" s="62"/>
      <c r="H43" s="62"/>
      <c r="I43" s="62"/>
      <c r="J43" s="62"/>
      <c r="K43" s="62"/>
      <c r="L43" s="62"/>
      <c r="M43" s="63"/>
      <c r="N43" s="80">
        <f t="shared" si="7"/>
        <v>0</v>
      </c>
    </row>
    <row r="44" spans="1:14">
      <c r="A44" s="41" t="s">
        <v>445</v>
      </c>
      <c r="C44" s="86"/>
      <c r="D44" s="80">
        <f>EquipmentLoc1!D25</f>
        <v>0</v>
      </c>
      <c r="E44" s="61"/>
      <c r="F44" s="62"/>
      <c r="G44" s="62"/>
      <c r="H44" s="62"/>
      <c r="I44" s="62"/>
      <c r="J44" s="62"/>
      <c r="K44" s="62"/>
      <c r="L44" s="62"/>
      <c r="M44" s="63"/>
      <c r="N44" s="80">
        <f t="shared" si="7"/>
        <v>0</v>
      </c>
    </row>
    <row r="45" spans="1:14">
      <c r="A45" s="41" t="s">
        <v>446</v>
      </c>
      <c r="C45" s="86"/>
      <c r="D45" s="80" t="s">
        <v>384</v>
      </c>
      <c r="E45" s="61"/>
      <c r="F45" s="62"/>
      <c r="G45" s="62"/>
      <c r="H45" s="62"/>
      <c r="I45" s="62"/>
      <c r="J45" s="62"/>
      <c r="K45" s="62"/>
      <c r="L45" s="62"/>
      <c r="M45" s="63"/>
      <c r="N45" s="80" t="str">
        <f t="shared" si="7"/>
        <v>GP</v>
      </c>
    </row>
    <row r="46" spans="1:14">
      <c r="A46" s="41" t="s">
        <v>447</v>
      </c>
      <c r="C46" s="86"/>
      <c r="D46" s="155"/>
      <c r="E46" s="61"/>
      <c r="F46" s="62"/>
      <c r="G46" s="62"/>
      <c r="H46" s="62"/>
      <c r="I46" s="62"/>
      <c r="J46" s="62"/>
      <c r="K46" s="62"/>
      <c r="L46" s="62"/>
      <c r="M46" s="63"/>
      <c r="N46" s="80">
        <f t="shared" si="7"/>
        <v>0</v>
      </c>
    </row>
    <row r="47" spans="1:14">
      <c r="A47" s="41" t="s">
        <v>448</v>
      </c>
      <c r="C47" s="86"/>
      <c r="D47" s="81">
        <f>EquipmentLoc1!D22</f>
        <v>0</v>
      </c>
      <c r="E47" s="61"/>
      <c r="F47" s="62"/>
      <c r="G47" s="62"/>
      <c r="H47" s="62"/>
      <c r="I47" s="62"/>
      <c r="J47" s="62"/>
      <c r="K47" s="62"/>
      <c r="L47" s="62"/>
      <c r="M47" s="63"/>
      <c r="N47" s="80">
        <f t="shared" si="7"/>
        <v>0</v>
      </c>
    </row>
    <row r="48" spans="1:14">
      <c r="A48" s="41" t="s">
        <v>449</v>
      </c>
      <c r="C48" s="86"/>
      <c r="D48" s="81">
        <f>EquipmentLoc1!D21</f>
        <v>0</v>
      </c>
      <c r="E48" s="61"/>
      <c r="F48" s="62"/>
      <c r="G48" s="62"/>
      <c r="H48" s="62"/>
      <c r="I48" s="62"/>
      <c r="J48" s="62"/>
      <c r="K48" s="62"/>
      <c r="L48" s="62"/>
      <c r="M48" s="63"/>
      <c r="N48" s="80">
        <f t="shared" si="7"/>
        <v>0</v>
      </c>
    </row>
    <row r="49" spans="1:14">
      <c r="A49" s="41" t="s">
        <v>450</v>
      </c>
      <c r="C49" s="86"/>
      <c r="D49" s="82">
        <v>2.2000000000000002</v>
      </c>
      <c r="E49" s="61"/>
      <c r="F49" s="62"/>
      <c r="G49" s="62"/>
      <c r="H49" s="62"/>
      <c r="I49" s="62"/>
      <c r="J49" s="62"/>
      <c r="K49" s="62"/>
      <c r="L49" s="62"/>
      <c r="M49" s="63"/>
      <c r="N49" s="80">
        <f t="shared" si="7"/>
        <v>2.2000000000000002</v>
      </c>
    </row>
    <row r="50" spans="1:14">
      <c r="A50" s="41" t="s">
        <v>451</v>
      </c>
      <c r="C50" s="86"/>
      <c r="D50" s="80">
        <f>ResTmLoc1!D8</f>
        <v>2.125</v>
      </c>
      <c r="E50" s="61"/>
      <c r="F50" s="62"/>
      <c r="G50" s="62"/>
      <c r="H50" s="62"/>
      <c r="I50" s="496"/>
      <c r="J50" s="497"/>
      <c r="K50" s="496"/>
      <c r="L50" s="497"/>
      <c r="M50" s="339" t="str">
        <f>IF(I50=0," ",AVERAGE(I50:L50))</f>
        <v xml:space="preserve"> </v>
      </c>
      <c r="N50" s="80">
        <f t="shared" si="7"/>
        <v>2.125</v>
      </c>
    </row>
    <row r="51" spans="1:14" ht="15" customHeight="1">
      <c r="A51" s="67" t="s">
        <v>464</v>
      </c>
      <c r="D51" s="168">
        <f>ResTmLoc1!B8</f>
        <v>0.41</v>
      </c>
      <c r="E51" s="68"/>
      <c r="F51" s="69"/>
      <c r="G51" s="69"/>
      <c r="H51" s="69"/>
      <c r="I51" s="499"/>
      <c r="J51" s="500"/>
      <c r="K51" s="499"/>
      <c r="L51" s="500"/>
      <c r="M51" s="339" t="str">
        <f>IF(I51=0," ",AVERAGE(I51:L51))</f>
        <v xml:space="preserve"> </v>
      </c>
      <c r="N51" s="80">
        <f t="shared" si="7"/>
        <v>0.41</v>
      </c>
    </row>
    <row r="52" spans="1:14" ht="15" customHeight="1">
      <c r="A52" s="125" t="s">
        <v>545</v>
      </c>
      <c r="B52" s="26"/>
      <c r="C52" s="26"/>
      <c r="D52" s="474"/>
      <c r="E52" s="68"/>
      <c r="F52" s="69"/>
      <c r="G52" s="69"/>
      <c r="H52" s="69"/>
      <c r="I52" s="69"/>
      <c r="J52" s="69"/>
      <c r="K52" s="69"/>
      <c r="L52" s="69"/>
      <c r="M52" s="70"/>
      <c r="N52" s="80">
        <f t="shared" si="7"/>
        <v>0</v>
      </c>
    </row>
    <row r="53" spans="1:14" ht="14.25" customHeight="1">
      <c r="A53" s="125" t="s">
        <v>546</v>
      </c>
      <c r="B53" s="26"/>
      <c r="C53" s="26"/>
      <c r="D53" s="474"/>
      <c r="E53" s="68"/>
      <c r="F53" s="69"/>
      <c r="G53" s="69"/>
      <c r="H53" s="69"/>
      <c r="I53" s="69"/>
      <c r="J53" s="69"/>
      <c r="K53" s="69"/>
      <c r="L53" s="69"/>
      <c r="M53" s="70"/>
      <c r="N53" s="80"/>
    </row>
    <row r="54" spans="1:14">
      <c r="A54" s="125" t="s">
        <v>866</v>
      </c>
      <c r="B54" s="26"/>
      <c r="C54" s="480"/>
      <c r="D54" s="364">
        <f>C54/25.4</f>
        <v>0</v>
      </c>
      <c r="E54" s="68"/>
      <c r="F54" s="69"/>
      <c r="G54" s="69"/>
      <c r="H54" s="69"/>
      <c r="I54" s="69"/>
      <c r="J54" s="69"/>
      <c r="K54" s="69"/>
      <c r="L54" s="69"/>
      <c r="M54" s="70"/>
      <c r="N54" s="82">
        <f>D54</f>
        <v>0</v>
      </c>
    </row>
    <row r="55" spans="1:14">
      <c r="A55" s="125" t="s">
        <v>867</v>
      </c>
      <c r="B55" s="26"/>
      <c r="C55" s="480"/>
      <c r="D55" s="364">
        <f>C55/25.4</f>
        <v>0</v>
      </c>
      <c r="E55" s="61"/>
      <c r="F55" s="62"/>
      <c r="G55" s="62"/>
      <c r="H55" s="62"/>
      <c r="I55" s="62"/>
      <c r="J55" s="62"/>
      <c r="K55" s="62"/>
      <c r="L55" s="62"/>
      <c r="M55" s="63"/>
      <c r="N55" s="82">
        <f>D55</f>
        <v>0</v>
      </c>
    </row>
    <row r="56" spans="1:14" ht="27" customHeight="1">
      <c r="A56" s="71" t="s">
        <v>458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</row>
    <row r="57" spans="1:14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</row>
    <row r="58" spans="1:14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</row>
    <row r="59" spans="1:14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</row>
    <row r="60" spans="1:14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</row>
    <row r="61" spans="1:14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</row>
    <row r="62" spans="1:14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</row>
    <row r="63" spans="1:14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</row>
    <row r="64" spans="1:14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</row>
    <row r="65" spans="1:14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</row>
    <row r="68" spans="1:14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</row>
    <row r="69" spans="1:14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</row>
    <row r="70" spans="1:14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</row>
    <row r="71" spans="1:14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</row>
    <row r="72" spans="1:14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</row>
    <row r="73" spans="1:14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</row>
    <row r="74" spans="1:14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</row>
    <row r="75" spans="1:14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</row>
    <row r="76" spans="1:14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</row>
    <row r="77" spans="1:14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</row>
    <row r="78" spans="1:14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</row>
    <row r="79" spans="1:14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</row>
    <row r="80" spans="1:14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</row>
    <row r="81" spans="1:14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</row>
    <row r="82" spans="1:14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</row>
    <row r="83" spans="1:14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</row>
    <row r="84" spans="1:14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</row>
  </sheetData>
  <pageMargins left="0.75" right="0.75" top="1" bottom="1" header="0.5" footer="0.5"/>
  <pageSetup scale="50" orientation="landscape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82"/>
  <sheetViews>
    <sheetView showGridLines="0" zoomScale="132" workbookViewId="0">
      <selection activeCell="J14" sqref="J14"/>
    </sheetView>
  </sheetViews>
  <sheetFormatPr baseColWidth="10" defaultColWidth="8.83203125" defaultRowHeight="13"/>
  <cols>
    <col min="1" max="1" width="27.33203125" customWidth="1"/>
    <col min="2" max="2" width="11.1640625" customWidth="1"/>
    <col min="3" max="3" width="11.83203125" customWidth="1"/>
    <col min="4" max="4" width="13" customWidth="1"/>
    <col min="5" max="5" width="14.33203125" customWidth="1"/>
    <col min="6" max="6" width="10.6640625" customWidth="1"/>
    <col min="7" max="7" width="12.1640625" customWidth="1"/>
    <col min="8" max="8" width="11.5" customWidth="1"/>
  </cols>
  <sheetData>
    <row r="1" spans="1:9">
      <c r="A1" s="55"/>
      <c r="B1" s="55"/>
      <c r="C1" s="55"/>
      <c r="D1" s="55"/>
      <c r="E1" s="55"/>
      <c r="F1" s="55"/>
      <c r="G1" s="55"/>
      <c r="H1" s="55"/>
      <c r="I1" s="55"/>
    </row>
    <row r="2" spans="1:9" ht="19">
      <c r="A2" s="55"/>
      <c r="B2" s="55"/>
      <c r="C2" s="101" t="s">
        <v>471</v>
      </c>
      <c r="D2" s="55"/>
      <c r="E2" s="55"/>
      <c r="F2" s="55"/>
      <c r="G2" s="55"/>
      <c r="H2" s="55"/>
      <c r="I2" s="55"/>
    </row>
    <row r="3" spans="1:9">
      <c r="A3" s="55"/>
      <c r="B3" s="55"/>
      <c r="C3" s="55"/>
      <c r="D3" s="55" t="s">
        <v>323</v>
      </c>
      <c r="E3" s="55"/>
      <c r="F3" s="55"/>
      <c r="G3" s="55"/>
      <c r="H3" s="55"/>
      <c r="I3" s="55"/>
    </row>
    <row r="4" spans="1:9">
      <c r="A4" s="98" t="s">
        <v>472</v>
      </c>
      <c r="B4" s="514"/>
      <c r="C4" s="62"/>
      <c r="D4" s="102"/>
      <c r="E4" s="100"/>
      <c r="F4" s="100" t="s">
        <v>480</v>
      </c>
      <c r="G4" s="142">
        <f>ResTmLoc1!D8</f>
        <v>2.125</v>
      </c>
      <c r="H4" s="62"/>
      <c r="I4" s="63"/>
    </row>
    <row r="5" spans="1:9">
      <c r="A5" s="98" t="s">
        <v>473</v>
      </c>
      <c r="B5" s="514"/>
      <c r="C5" s="514"/>
      <c r="D5" s="515"/>
      <c r="E5" s="100"/>
      <c r="F5" s="100" t="s">
        <v>481</v>
      </c>
      <c r="G5" s="142">
        <f>ResTmLoc1!D8</f>
        <v>2.125</v>
      </c>
      <c r="H5" s="62"/>
      <c r="I5" s="63"/>
    </row>
    <row r="6" spans="1:9">
      <c r="A6" s="98" t="s">
        <v>474</v>
      </c>
      <c r="B6" s="138" t="str">
        <f>Outline!H6</f>
        <v>TBD</v>
      </c>
      <c r="C6" s="169" t="str">
        <f>Outline!E4</f>
        <v>Snap Fitment</v>
      </c>
      <c r="D6" s="139"/>
      <c r="E6" s="100"/>
      <c r="F6" s="100" t="s">
        <v>482</v>
      </c>
      <c r="G6" s="127">
        <f>G5-G4</f>
        <v>0</v>
      </c>
      <c r="H6" s="115" t="s">
        <v>490</v>
      </c>
      <c r="I6" s="128">
        <f>G6/G5</f>
        <v>0</v>
      </c>
    </row>
    <row r="7" spans="1:9">
      <c r="A7" s="98" t="s">
        <v>475</v>
      </c>
      <c r="B7" s="138">
        <f>Outline!E7</f>
        <v>4</v>
      </c>
      <c r="C7" s="140"/>
      <c r="D7" s="141"/>
      <c r="E7" s="100"/>
      <c r="F7" s="100" t="s">
        <v>489</v>
      </c>
      <c r="G7" s="140">
        <f>EquipmentLoc1!D18</f>
        <v>13</v>
      </c>
      <c r="H7" s="62"/>
      <c r="I7" s="63"/>
    </row>
    <row r="8" spans="1:9">
      <c r="A8" s="98" t="s">
        <v>476</v>
      </c>
      <c r="B8" s="514"/>
      <c r="C8" s="514"/>
      <c r="D8" s="515"/>
      <c r="E8" s="100"/>
      <c r="F8" s="100" t="s">
        <v>483</v>
      </c>
      <c r="G8" s="142">
        <f>ResTmLoc1!D10</f>
        <v>2.3985890652557318</v>
      </c>
      <c r="H8" s="116" t="s">
        <v>491</v>
      </c>
      <c r="I8" s="144">
        <f>G8*28.375</f>
        <v>68.059964726631392</v>
      </c>
    </row>
    <row r="9" spans="1:9">
      <c r="A9" s="98" t="s">
        <v>477</v>
      </c>
      <c r="B9" s="99" t="str">
        <f>Outline!E6</f>
        <v>Rev 7</v>
      </c>
      <c r="C9" s="62"/>
      <c r="D9" s="102"/>
      <c r="E9" s="100"/>
      <c r="F9" s="100" t="s">
        <v>484</v>
      </c>
      <c r="G9" s="140" t="str">
        <f>Outline!H4</f>
        <v>TBD</v>
      </c>
      <c r="H9" s="62"/>
      <c r="I9" s="63"/>
    </row>
    <row r="10" spans="1:9">
      <c r="A10" s="98" t="s">
        <v>478</v>
      </c>
      <c r="B10" s="99" t="str">
        <f>Outline!H7</f>
        <v>Gary Freiberg</v>
      </c>
      <c r="C10" s="62"/>
      <c r="D10" s="102"/>
      <c r="E10" s="117"/>
      <c r="F10" s="112" t="s">
        <v>487</v>
      </c>
      <c r="G10" s="143" t="str">
        <f>EquipmentLoc1!D17</f>
        <v>GP</v>
      </c>
      <c r="H10" s="62"/>
      <c r="I10" s="63"/>
    </row>
    <row r="11" spans="1:9" ht="14" thickBot="1">
      <c r="A11" s="104" t="s">
        <v>479</v>
      </c>
      <c r="B11" s="129" t="s">
        <v>548</v>
      </c>
      <c r="C11" s="69"/>
      <c r="D11" s="105"/>
      <c r="E11" s="106"/>
      <c r="F11" s="106" t="s">
        <v>488</v>
      </c>
      <c r="G11" s="143">
        <f>EquipmentLoc1!D24</f>
        <v>0</v>
      </c>
      <c r="H11" s="113"/>
      <c r="I11" s="114"/>
    </row>
    <row r="12" spans="1:9" ht="14" thickTop="1">
      <c r="A12" s="107" t="s">
        <v>492</v>
      </c>
      <c r="B12" s="123" t="s">
        <v>542</v>
      </c>
      <c r="C12" s="122" t="s">
        <v>230</v>
      </c>
      <c r="D12" s="123" t="s">
        <v>222</v>
      </c>
      <c r="E12" s="123" t="s">
        <v>230</v>
      </c>
      <c r="F12" s="108"/>
      <c r="G12" s="108"/>
      <c r="H12" s="108"/>
      <c r="I12" s="108"/>
    </row>
    <row r="13" spans="1:9">
      <c r="A13" s="103" t="s">
        <v>938</v>
      </c>
      <c r="B13" s="137" t="str">
        <f>Outline!B6</f>
        <v>Dowlex 2027A  LLDPE</v>
      </c>
      <c r="C13" s="131"/>
      <c r="D13" s="135"/>
      <c r="E13" s="135"/>
      <c r="F13" s="26"/>
      <c r="G13" s="26"/>
      <c r="H13" s="26"/>
      <c r="I13" s="26"/>
    </row>
    <row r="14" spans="1:9">
      <c r="A14" s="103" t="s">
        <v>493</v>
      </c>
      <c r="B14" s="137">
        <f>ResTmLoc1!D9</f>
        <v>0.92</v>
      </c>
      <c r="C14" s="131" t="s">
        <v>570</v>
      </c>
      <c r="D14" s="135"/>
      <c r="E14" s="135"/>
      <c r="F14" s="26"/>
      <c r="G14" s="516"/>
      <c r="H14" s="148" t="s">
        <v>89</v>
      </c>
      <c r="I14" s="148"/>
    </row>
    <row r="15" spans="1:9">
      <c r="A15" s="103" t="s">
        <v>494</v>
      </c>
      <c r="B15" s="137" t="str">
        <f>Outline!B7</f>
        <v>TBD</v>
      </c>
      <c r="C15" s="131"/>
      <c r="D15" s="135"/>
      <c r="E15" s="135"/>
      <c r="F15" s="26"/>
      <c r="G15" s="518"/>
      <c r="H15" s="148" t="s">
        <v>90</v>
      </c>
      <c r="I15" s="148"/>
    </row>
    <row r="16" spans="1:9">
      <c r="A16" s="103" t="s">
        <v>495</v>
      </c>
      <c r="B16" s="367"/>
      <c r="C16" s="131"/>
      <c r="D16" s="26" t="s">
        <v>497</v>
      </c>
      <c r="E16" s="26"/>
      <c r="F16" s="26"/>
      <c r="G16" s="134"/>
      <c r="H16" s="149" t="s">
        <v>267</v>
      </c>
      <c r="I16" s="149"/>
    </row>
    <row r="17" spans="1:9">
      <c r="A17" s="103" t="s">
        <v>496</v>
      </c>
      <c r="B17" s="367"/>
      <c r="C17" s="131"/>
      <c r="D17" s="517"/>
      <c r="E17" s="130" t="s">
        <v>216</v>
      </c>
      <c r="F17" s="26"/>
      <c r="G17" s="135"/>
      <c r="H17" s="150" t="s">
        <v>236</v>
      </c>
      <c r="I17" s="151"/>
    </row>
    <row r="18" spans="1:9">
      <c r="A18" s="103" t="s">
        <v>497</v>
      </c>
      <c r="B18" s="367">
        <f>IF(D17=0,0,((D17*1.8)+32))</f>
        <v>0</v>
      </c>
      <c r="C18" s="130" t="s">
        <v>571</v>
      </c>
      <c r="D18" s="26" t="s">
        <v>221</v>
      </c>
      <c r="E18" s="26"/>
      <c r="F18" s="26"/>
      <c r="G18" s="136"/>
      <c r="H18" s="152" t="s">
        <v>237</v>
      </c>
      <c r="I18" s="152"/>
    </row>
    <row r="19" spans="1:9">
      <c r="A19" s="103" t="s">
        <v>498</v>
      </c>
      <c r="B19" s="367">
        <f>IF(D19=0,0,((D19*1.8)+32))</f>
        <v>0</v>
      </c>
      <c r="C19" s="130" t="s">
        <v>571</v>
      </c>
      <c r="D19" s="517"/>
      <c r="E19" s="130" t="s">
        <v>216</v>
      </c>
      <c r="F19" s="26"/>
      <c r="G19" s="26"/>
      <c r="H19" s="26"/>
      <c r="I19" s="26"/>
    </row>
    <row r="20" spans="1:9">
      <c r="A20" s="103" t="s">
        <v>499</v>
      </c>
      <c r="B20" s="147">
        <f>ResTmLoc1!F31</f>
        <v>0</v>
      </c>
      <c r="C20" s="131" t="s">
        <v>231</v>
      </c>
      <c r="D20" s="131"/>
      <c r="E20" s="131"/>
      <c r="F20" s="26"/>
      <c r="G20" s="26"/>
      <c r="H20" s="26"/>
      <c r="I20" s="26"/>
    </row>
    <row r="21" spans="1:9">
      <c r="A21" s="103" t="s">
        <v>500</v>
      </c>
      <c r="B21" s="137">
        <f>'4 Corners-ProDev'!N12</f>
        <v>0</v>
      </c>
      <c r="C21" s="130" t="s">
        <v>571</v>
      </c>
      <c r="D21" s="147">
        <f>IF(B21=0,0,(B21-32)/1.8)</f>
        <v>0</v>
      </c>
      <c r="E21" s="130" t="s">
        <v>216</v>
      </c>
      <c r="F21" s="655" t="s">
        <v>683</v>
      </c>
      <c r="G21" s="656"/>
      <c r="H21" s="656"/>
      <c r="I21" s="657"/>
    </row>
    <row r="22" spans="1:9">
      <c r="A22" s="103" t="s">
        <v>501</v>
      </c>
      <c r="B22" s="137">
        <f>'4 Corners-ProDev'!N11</f>
        <v>0</v>
      </c>
      <c r="C22" s="130" t="s">
        <v>571</v>
      </c>
      <c r="D22" s="147">
        <f t="shared" ref="D22:D36" si="0">IF(B22=0,0,(B22-32)/1.8)</f>
        <v>0</v>
      </c>
      <c r="E22" s="130" t="s">
        <v>216</v>
      </c>
      <c r="F22" s="649"/>
      <c r="G22" s="650"/>
      <c r="H22" s="650"/>
      <c r="I22" s="651"/>
    </row>
    <row r="23" spans="1:9">
      <c r="A23" s="103" t="s">
        <v>501</v>
      </c>
      <c r="B23" s="137">
        <f>'4 Corners-ProDev'!N11</f>
        <v>0</v>
      </c>
      <c r="C23" s="130" t="s">
        <v>571</v>
      </c>
      <c r="D23" s="147">
        <f t="shared" si="0"/>
        <v>0</v>
      </c>
      <c r="E23" s="130" t="s">
        <v>216</v>
      </c>
      <c r="F23" s="646" t="s">
        <v>684</v>
      </c>
      <c r="G23" s="647"/>
      <c r="H23" s="647"/>
      <c r="I23" s="648"/>
    </row>
    <row r="24" spans="1:9">
      <c r="A24" s="103" t="s">
        <v>502</v>
      </c>
      <c r="B24" s="137">
        <f>'4 Corners-ProDev'!N10</f>
        <v>0</v>
      </c>
      <c r="C24" s="130" t="s">
        <v>571</v>
      </c>
      <c r="D24" s="147">
        <f t="shared" si="0"/>
        <v>0</v>
      </c>
      <c r="E24" s="130" t="s">
        <v>216</v>
      </c>
      <c r="F24" s="646" t="s">
        <v>685</v>
      </c>
      <c r="G24" s="647"/>
      <c r="H24" s="647"/>
      <c r="I24" s="648"/>
    </row>
    <row r="25" spans="1:9">
      <c r="A25" s="103" t="s">
        <v>503</v>
      </c>
      <c r="B25" s="137">
        <f>'4 Corners-ProDev'!N9</f>
        <v>0</v>
      </c>
      <c r="C25" s="130" t="s">
        <v>571</v>
      </c>
      <c r="D25" s="147">
        <f t="shared" si="0"/>
        <v>0</v>
      </c>
      <c r="E25" s="130" t="s">
        <v>216</v>
      </c>
      <c r="F25" s="646" t="s">
        <v>686</v>
      </c>
      <c r="G25" s="647"/>
      <c r="H25" s="647"/>
      <c r="I25" s="648"/>
    </row>
    <row r="26" spans="1:9">
      <c r="A26" s="103" t="s">
        <v>504</v>
      </c>
      <c r="B26" s="137">
        <f>'4 Corners-ProDev'!N17</f>
        <v>0</v>
      </c>
      <c r="C26" s="130" t="s">
        <v>571</v>
      </c>
      <c r="D26" s="147">
        <f t="shared" si="0"/>
        <v>0</v>
      </c>
      <c r="E26" s="130" t="s">
        <v>216</v>
      </c>
      <c r="F26" s="646" t="s">
        <v>701</v>
      </c>
      <c r="G26" s="647"/>
      <c r="H26" s="647"/>
      <c r="I26" s="648"/>
    </row>
    <row r="27" spans="1:9">
      <c r="A27" s="103" t="s">
        <v>505</v>
      </c>
      <c r="B27" s="137">
        <f>'4 Corners-ProDev'!N13</f>
        <v>0</v>
      </c>
      <c r="C27" s="130" t="s">
        <v>571</v>
      </c>
      <c r="D27" s="147">
        <f t="shared" si="0"/>
        <v>0</v>
      </c>
      <c r="E27" s="130" t="s">
        <v>216</v>
      </c>
      <c r="F27" s="646" t="s">
        <v>702</v>
      </c>
      <c r="G27" s="647"/>
      <c r="H27" s="647"/>
      <c r="I27" s="648"/>
    </row>
    <row r="28" spans="1:9">
      <c r="A28" s="103" t="s">
        <v>506</v>
      </c>
      <c r="B28" s="137">
        <f>'4 Corners-ProDev'!N14</f>
        <v>0</v>
      </c>
      <c r="C28" s="130" t="s">
        <v>571</v>
      </c>
      <c r="D28" s="147">
        <f t="shared" si="0"/>
        <v>0</v>
      </c>
      <c r="E28" s="130" t="s">
        <v>216</v>
      </c>
      <c r="F28" s="646" t="s">
        <v>703</v>
      </c>
      <c r="G28" s="647"/>
      <c r="H28" s="647"/>
      <c r="I28" s="648"/>
    </row>
    <row r="29" spans="1:9">
      <c r="A29" s="103" t="s">
        <v>507</v>
      </c>
      <c r="B29" s="137">
        <f>'4 Corners-ProDev'!N15</f>
        <v>0</v>
      </c>
      <c r="C29" s="130" t="s">
        <v>571</v>
      </c>
      <c r="D29" s="147">
        <f t="shared" si="0"/>
        <v>0</v>
      </c>
      <c r="E29" s="130" t="s">
        <v>216</v>
      </c>
      <c r="F29" s="646" t="s">
        <v>704</v>
      </c>
      <c r="G29" s="647"/>
      <c r="H29" s="647"/>
      <c r="I29" s="648"/>
    </row>
    <row r="30" spans="1:9">
      <c r="A30" s="103" t="s">
        <v>508</v>
      </c>
      <c r="B30" s="137">
        <f>'4 Corners-ProDev'!N16</f>
        <v>0</v>
      </c>
      <c r="C30" s="130" t="s">
        <v>571</v>
      </c>
      <c r="D30" s="147">
        <f t="shared" si="0"/>
        <v>0</v>
      </c>
      <c r="E30" s="130" t="s">
        <v>216</v>
      </c>
      <c r="F30" s="646" t="s">
        <v>705</v>
      </c>
      <c r="G30" s="647"/>
      <c r="H30" s="647"/>
      <c r="I30" s="648"/>
    </row>
    <row r="31" spans="1:9">
      <c r="A31" s="103" t="s">
        <v>509</v>
      </c>
      <c r="B31" s="145">
        <f>1-'Cavity Balance'!G27</f>
        <v>0.94825511432009635</v>
      </c>
      <c r="C31" s="130"/>
      <c r="D31" s="130"/>
      <c r="E31" s="130"/>
      <c r="F31" s="646" t="s">
        <v>706</v>
      </c>
      <c r="G31" s="647"/>
      <c r="H31" s="647"/>
      <c r="I31" s="648"/>
    </row>
    <row r="32" spans="1:9">
      <c r="A32" s="103" t="s">
        <v>510</v>
      </c>
      <c r="B32" s="137">
        <f>'4 Corners-ProDev'!N18</f>
        <v>0</v>
      </c>
      <c r="C32" s="130" t="s">
        <v>571</v>
      </c>
      <c r="D32" s="147">
        <f t="shared" si="0"/>
        <v>0</v>
      </c>
      <c r="E32" s="130" t="s">
        <v>216</v>
      </c>
      <c r="F32" s="646" t="s">
        <v>707</v>
      </c>
      <c r="G32" s="647"/>
      <c r="H32" s="647"/>
      <c r="I32" s="648"/>
    </row>
    <row r="33" spans="1:9">
      <c r="A33" s="103" t="s">
        <v>511</v>
      </c>
      <c r="B33" s="137">
        <f>'4 Corners-ProDev'!N20</f>
        <v>0</v>
      </c>
      <c r="C33" s="130" t="s">
        <v>571</v>
      </c>
      <c r="D33" s="147">
        <f t="shared" si="0"/>
        <v>0</v>
      </c>
      <c r="E33" s="130" t="s">
        <v>216</v>
      </c>
      <c r="F33" s="646" t="s">
        <v>709</v>
      </c>
      <c r="G33" s="647"/>
      <c r="H33" s="647"/>
      <c r="I33" s="648"/>
    </row>
    <row r="34" spans="1:9">
      <c r="A34" s="103" t="s">
        <v>512</v>
      </c>
      <c r="B34" s="137">
        <f>'4 Corners-ProDev'!N21</f>
        <v>0</v>
      </c>
      <c r="C34" s="130" t="s">
        <v>571</v>
      </c>
      <c r="D34" s="147">
        <f t="shared" si="0"/>
        <v>0</v>
      </c>
      <c r="E34" s="130" t="s">
        <v>216</v>
      </c>
      <c r="F34" s="646" t="s">
        <v>708</v>
      </c>
      <c r="G34" s="647"/>
      <c r="H34" s="647"/>
      <c r="I34" s="648"/>
    </row>
    <row r="35" spans="1:9">
      <c r="A35" s="103" t="s">
        <v>426</v>
      </c>
      <c r="B35" s="137">
        <f>'4 Corners-ProDev'!N22</f>
        <v>0</v>
      </c>
      <c r="C35" s="130" t="s">
        <v>571</v>
      </c>
      <c r="D35" s="147">
        <f t="shared" si="0"/>
        <v>0</v>
      </c>
      <c r="E35" s="130" t="s">
        <v>216</v>
      </c>
      <c r="F35" s="649"/>
      <c r="G35" s="650"/>
      <c r="H35" s="650"/>
      <c r="I35" s="651"/>
    </row>
    <row r="36" spans="1:9">
      <c r="A36" s="103" t="s">
        <v>513</v>
      </c>
      <c r="B36" s="137">
        <f>'4 Corners-ProDev'!N23</f>
        <v>0</v>
      </c>
      <c r="C36" s="130" t="s">
        <v>571</v>
      </c>
      <c r="D36" s="147">
        <f t="shared" si="0"/>
        <v>0</v>
      </c>
      <c r="E36" s="130" t="s">
        <v>216</v>
      </c>
      <c r="F36" s="646" t="s">
        <v>710</v>
      </c>
      <c r="G36" s="647"/>
      <c r="H36" s="647"/>
      <c r="I36" s="648"/>
    </row>
    <row r="37" spans="1:9">
      <c r="A37" s="103" t="s">
        <v>514</v>
      </c>
      <c r="B37" s="137">
        <f>'4 Corners-ProDev'!N35</f>
        <v>2.4</v>
      </c>
      <c r="C37" s="131" t="s">
        <v>572</v>
      </c>
      <c r="D37" s="137">
        <f>IF(B37=0,0,(B37*25.4))</f>
        <v>60.959999999999994</v>
      </c>
      <c r="E37" s="131" t="s">
        <v>217</v>
      </c>
      <c r="F37" s="646" t="s">
        <v>711</v>
      </c>
      <c r="G37" s="647"/>
      <c r="H37" s="647"/>
      <c r="I37" s="648"/>
    </row>
    <row r="38" spans="1:9">
      <c r="A38" s="103" t="s">
        <v>515</v>
      </c>
      <c r="B38" s="137">
        <f>'4 Corners-ProDev'!N52</f>
        <v>0</v>
      </c>
      <c r="C38" s="131" t="s">
        <v>573</v>
      </c>
      <c r="D38" s="130"/>
      <c r="E38" s="130"/>
      <c r="F38" s="646" t="s">
        <v>712</v>
      </c>
      <c r="G38" s="647"/>
      <c r="H38" s="647"/>
      <c r="I38" s="648"/>
    </row>
    <row r="39" spans="1:9">
      <c r="A39" s="103" t="s">
        <v>516</v>
      </c>
      <c r="B39" s="340">
        <f>'4 Corners-ProDev'!N26</f>
        <v>0</v>
      </c>
      <c r="C39" s="131" t="s">
        <v>574</v>
      </c>
      <c r="D39" s="340">
        <f>IF(B39=0,0,(B39/14.504))</f>
        <v>0</v>
      </c>
      <c r="E39" s="131" t="s">
        <v>218</v>
      </c>
      <c r="F39" s="649"/>
      <c r="G39" s="650"/>
      <c r="H39" s="650"/>
      <c r="I39" s="651"/>
    </row>
    <row r="40" spans="1:9">
      <c r="A40" s="103" t="s">
        <v>517</v>
      </c>
      <c r="B40" s="341">
        <f>SUM(G7*B39)</f>
        <v>0</v>
      </c>
      <c r="C40" s="131" t="s">
        <v>574</v>
      </c>
      <c r="D40" s="341">
        <f>IF(D39=0,0,(D39*G7))</f>
        <v>0</v>
      </c>
      <c r="E40" s="131" t="s">
        <v>219</v>
      </c>
      <c r="F40" s="649"/>
      <c r="G40" s="650"/>
      <c r="H40" s="650"/>
      <c r="I40" s="651"/>
    </row>
    <row r="41" spans="1:9">
      <c r="A41" s="103" t="s">
        <v>518</v>
      </c>
      <c r="B41" s="340">
        <f>'4 Corners-ProDev'!N30</f>
        <v>1200</v>
      </c>
      <c r="C41" s="131" t="s">
        <v>574</v>
      </c>
      <c r="D41" s="340">
        <f>IF(B41=0,0,(B41/14.504))</f>
        <v>82.735797021511303</v>
      </c>
      <c r="E41" s="131" t="s">
        <v>218</v>
      </c>
      <c r="F41" s="652"/>
      <c r="G41" s="653"/>
      <c r="H41" s="653"/>
      <c r="I41" s="654"/>
    </row>
    <row r="42" spans="1:9">
      <c r="A42" s="103" t="s">
        <v>519</v>
      </c>
      <c r="B42" s="340">
        <f>'4 Corners-ProDev'!N29</f>
        <v>32</v>
      </c>
      <c r="C42" s="131" t="s">
        <v>574</v>
      </c>
      <c r="D42" s="340">
        <f>IF(B42=0,0,(B42/14.504))</f>
        <v>2.2062879205736348</v>
      </c>
      <c r="E42" s="131" t="s">
        <v>218</v>
      </c>
      <c r="F42" s="26"/>
      <c r="G42" s="26"/>
      <c r="H42" s="26"/>
      <c r="I42" s="26"/>
    </row>
    <row r="43" spans="1:9">
      <c r="A43" s="103" t="s">
        <v>520</v>
      </c>
      <c r="B43" s="137">
        <f>'4 Corners-ProDev'!N37</f>
        <v>0.33</v>
      </c>
      <c r="C43" s="131" t="s">
        <v>576</v>
      </c>
      <c r="D43" s="131"/>
      <c r="E43" s="131"/>
      <c r="F43" s="26"/>
      <c r="G43" s="26"/>
      <c r="H43" s="26"/>
      <c r="I43" s="26"/>
    </row>
    <row r="44" spans="1:9">
      <c r="A44" s="103" t="s">
        <v>521</v>
      </c>
      <c r="B44" s="137" t="e">
        <f>SUM('4 Corners-ProDev'!N38+'4 Corners-ProDev'!N39)</f>
        <v>#VALUE!</v>
      </c>
      <c r="C44" s="131" t="s">
        <v>576</v>
      </c>
      <c r="D44" s="131"/>
      <c r="E44" s="131"/>
      <c r="F44" s="26"/>
      <c r="G44" s="26"/>
      <c r="H44" s="26"/>
      <c r="I44" s="26"/>
    </row>
    <row r="45" spans="1:9">
      <c r="A45" s="103" t="s">
        <v>575</v>
      </c>
      <c r="B45" s="137">
        <f>'4 Corners-ProDev'!N40</f>
        <v>10</v>
      </c>
      <c r="C45" s="131" t="s">
        <v>576</v>
      </c>
      <c r="D45" s="131"/>
      <c r="E45" s="131"/>
      <c r="F45" s="26"/>
      <c r="G45" s="26"/>
      <c r="H45" s="26"/>
      <c r="I45" s="26"/>
    </row>
    <row r="46" spans="1:9">
      <c r="A46" s="103" t="s">
        <v>522</v>
      </c>
      <c r="B46" s="137">
        <f>'4 Corners-ProDev'!N53</f>
        <v>0</v>
      </c>
      <c r="C46" s="131" t="s">
        <v>576</v>
      </c>
      <c r="D46" s="131"/>
      <c r="E46" s="131"/>
      <c r="F46" s="26"/>
      <c r="G46" s="26"/>
      <c r="H46" s="26"/>
      <c r="I46" s="26"/>
    </row>
    <row r="47" spans="1:9">
      <c r="A47" s="103" t="s">
        <v>523</v>
      </c>
      <c r="B47" s="137">
        <f>'4 Corners-ProDev'!N36</f>
        <v>0.84</v>
      </c>
      <c r="C47" s="131" t="s">
        <v>576</v>
      </c>
      <c r="D47" s="131"/>
      <c r="E47" s="131"/>
      <c r="F47" s="26"/>
      <c r="G47" s="26"/>
      <c r="H47" s="26"/>
      <c r="I47" s="26"/>
    </row>
    <row r="48" spans="1:9">
      <c r="A48" s="103" t="s">
        <v>524</v>
      </c>
      <c r="B48" s="137">
        <f>'4 Corners-ProDev'!N42</f>
        <v>0.3</v>
      </c>
      <c r="C48" s="131"/>
      <c r="D48" s="131"/>
      <c r="E48" s="131"/>
      <c r="F48" s="131"/>
      <c r="G48" s="26"/>
      <c r="H48" s="26"/>
      <c r="I48" s="26"/>
    </row>
    <row r="49" spans="1:12">
      <c r="A49" s="103" t="s">
        <v>525</v>
      </c>
      <c r="B49" s="146">
        <f>ResTmLoc1!D7</f>
        <v>17.68</v>
      </c>
      <c r="C49" s="131" t="s">
        <v>576</v>
      </c>
      <c r="D49" s="131"/>
      <c r="E49" s="131"/>
      <c r="F49" s="26"/>
      <c r="G49" s="26"/>
      <c r="H49" s="26"/>
      <c r="I49" s="26"/>
      <c r="L49" s="120"/>
    </row>
    <row r="50" spans="1:12">
      <c r="A50" s="103" t="s">
        <v>526</v>
      </c>
      <c r="B50" s="147">
        <f>ResTmLoc1!F13</f>
        <v>11.457529559748428</v>
      </c>
      <c r="C50" s="131" t="s">
        <v>577</v>
      </c>
      <c r="D50" s="131"/>
      <c r="E50" s="131"/>
      <c r="F50" s="26"/>
      <c r="G50" s="26"/>
      <c r="H50" s="26"/>
      <c r="I50" s="26"/>
    </row>
    <row r="51" spans="1:12">
      <c r="A51" s="103" t="s">
        <v>527</v>
      </c>
      <c r="B51" s="137" t="str">
        <f>'4 Corners-ProDev'!N31</f>
        <v>parallel</v>
      </c>
      <c r="C51" s="131" t="s">
        <v>932</v>
      </c>
      <c r="D51" s="131"/>
      <c r="E51" s="131"/>
      <c r="F51" s="26"/>
      <c r="G51" s="26"/>
      <c r="H51" s="26"/>
      <c r="I51" s="26"/>
    </row>
    <row r="52" spans="1:12">
      <c r="A52" s="103" t="s">
        <v>528</v>
      </c>
      <c r="B52" s="146">
        <f>'4 Corners-ProDev'!N32</f>
        <v>0.32</v>
      </c>
      <c r="C52" s="131" t="s">
        <v>578</v>
      </c>
      <c r="D52" s="146">
        <f>IF(B52=0,0,(B52*25.4))</f>
        <v>8.1280000000000001</v>
      </c>
      <c r="E52" s="131" t="s">
        <v>220</v>
      </c>
      <c r="F52" s="26"/>
      <c r="G52" s="26"/>
      <c r="H52" s="26"/>
      <c r="I52" s="26"/>
    </row>
    <row r="53" spans="1:12">
      <c r="A53" s="103" t="s">
        <v>529</v>
      </c>
      <c r="B53" s="146">
        <f>'4 Corners-ProDev'!N54</f>
        <v>0</v>
      </c>
      <c r="C53" s="131" t="s">
        <v>578</v>
      </c>
      <c r="D53" s="146">
        <f>IF(B53=0,0,(B53*25.4))</f>
        <v>0</v>
      </c>
      <c r="E53" s="131" t="s">
        <v>836</v>
      </c>
      <c r="F53" s="26"/>
      <c r="G53" s="26"/>
      <c r="H53" s="26"/>
      <c r="I53" s="26"/>
    </row>
    <row r="54" spans="1:12">
      <c r="A54" s="103" t="s">
        <v>530</v>
      </c>
      <c r="B54" s="146">
        <f>'4 Corners-ProDev'!N55</f>
        <v>0</v>
      </c>
      <c r="C54" s="131" t="s">
        <v>578</v>
      </c>
      <c r="D54" s="146">
        <f>IF(B54=0,0,(B54*25.4))</f>
        <v>0</v>
      </c>
      <c r="E54" s="131" t="s">
        <v>836</v>
      </c>
      <c r="F54" s="26"/>
      <c r="G54" s="26"/>
      <c r="H54" s="26"/>
      <c r="I54" s="26"/>
    </row>
    <row r="55" spans="1:12">
      <c r="A55" s="103" t="s">
        <v>531</v>
      </c>
      <c r="B55" s="146">
        <f>'4 Corners-ProDev'!N33</f>
        <v>0.27</v>
      </c>
      <c r="C55" s="131" t="s">
        <v>578</v>
      </c>
      <c r="D55" s="146">
        <f>IF(B55=0,0,(B55*25.4))</f>
        <v>6.8579999999999997</v>
      </c>
      <c r="E55" s="131" t="s">
        <v>836</v>
      </c>
      <c r="F55" s="26"/>
      <c r="G55" s="26"/>
      <c r="H55" s="26"/>
      <c r="I55" s="26"/>
    </row>
    <row r="56" spans="1:12" ht="14" thickBot="1">
      <c r="A56" s="110" t="s">
        <v>532</v>
      </c>
      <c r="B56" s="137">
        <f>'4 Corners-ProDev'!N34</f>
        <v>48</v>
      </c>
      <c r="C56" s="132" t="s">
        <v>579</v>
      </c>
      <c r="D56" s="131"/>
      <c r="E56" s="131"/>
      <c r="F56" s="26"/>
      <c r="G56" s="26"/>
      <c r="H56" s="111"/>
      <c r="I56" s="111"/>
    </row>
    <row r="57" spans="1:12" ht="12.75" customHeight="1" thickTop="1">
      <c r="A57" s="121" t="s">
        <v>533</v>
      </c>
      <c r="B57" s="126" t="s">
        <v>677</v>
      </c>
      <c r="C57" s="109" t="s">
        <v>678</v>
      </c>
      <c r="D57" s="109"/>
      <c r="E57" s="109" t="s">
        <v>679</v>
      </c>
      <c r="F57" s="109" t="s">
        <v>680</v>
      </c>
      <c r="G57" s="109" t="s">
        <v>681</v>
      </c>
      <c r="H57" s="109"/>
      <c r="I57" s="109"/>
    </row>
    <row r="58" spans="1:12">
      <c r="A58" s="103" t="s">
        <v>534</v>
      </c>
      <c r="B58" s="367"/>
      <c r="C58" s="26"/>
      <c r="D58" s="26"/>
      <c r="E58" s="26">
        <f>SUM(3*C58)</f>
        <v>0</v>
      </c>
      <c r="F58" s="26">
        <f>SUM(B58+E58)</f>
        <v>0</v>
      </c>
      <c r="G58" s="26">
        <f>SUM(B58-E58)</f>
        <v>0</v>
      </c>
      <c r="H58" s="26"/>
      <c r="I58" s="26"/>
    </row>
    <row r="59" spans="1:12">
      <c r="A59" s="103" t="s">
        <v>439</v>
      </c>
      <c r="B59" s="367"/>
      <c r="C59" s="26"/>
      <c r="D59" s="26"/>
      <c r="E59" s="26">
        <f t="shared" ref="E59:E66" si="1">SUM(3*C59)</f>
        <v>0</v>
      </c>
      <c r="F59" s="26">
        <f t="shared" ref="F59:F66" si="2">SUM(B59+E59)</f>
        <v>0</v>
      </c>
      <c r="G59" s="26">
        <f t="shared" ref="G59:G66" si="3">SUM(B59-E59)</f>
        <v>0</v>
      </c>
      <c r="H59" s="26"/>
      <c r="I59" s="26"/>
    </row>
    <row r="60" spans="1:12">
      <c r="A60" s="103" t="s">
        <v>535</v>
      </c>
      <c r="B60" s="367"/>
      <c r="C60" s="26"/>
      <c r="D60" s="26"/>
      <c r="E60" s="26">
        <f t="shared" si="1"/>
        <v>0</v>
      </c>
      <c r="F60" s="26">
        <f t="shared" si="2"/>
        <v>0</v>
      </c>
      <c r="G60" s="26">
        <f t="shared" si="3"/>
        <v>0</v>
      </c>
      <c r="H60" s="26"/>
      <c r="I60" s="26"/>
    </row>
    <row r="61" spans="1:12">
      <c r="A61" s="103" t="s">
        <v>857</v>
      </c>
      <c r="B61" s="367"/>
      <c r="C61" s="26"/>
      <c r="D61" s="26"/>
      <c r="E61" s="26">
        <f t="shared" si="1"/>
        <v>0</v>
      </c>
      <c r="F61" s="26">
        <f t="shared" si="2"/>
        <v>0</v>
      </c>
      <c r="G61" s="26">
        <f t="shared" si="3"/>
        <v>0</v>
      </c>
      <c r="H61" s="26"/>
      <c r="I61" s="26"/>
    </row>
    <row r="62" spans="1:12">
      <c r="A62" s="103" t="s">
        <v>858</v>
      </c>
      <c r="B62" s="367"/>
      <c r="C62" s="26"/>
      <c r="D62" s="26"/>
      <c r="E62" s="26">
        <f t="shared" si="1"/>
        <v>0</v>
      </c>
      <c r="F62" s="26">
        <f t="shared" si="2"/>
        <v>0</v>
      </c>
      <c r="G62" s="26">
        <f t="shared" si="3"/>
        <v>0</v>
      </c>
      <c r="H62" s="26"/>
      <c r="I62" s="26"/>
    </row>
    <row r="63" spans="1:12">
      <c r="A63" s="103" t="s">
        <v>859</v>
      </c>
      <c r="B63" s="367"/>
      <c r="C63" s="26"/>
      <c r="D63" s="26"/>
      <c r="E63" s="26">
        <f t="shared" si="1"/>
        <v>0</v>
      </c>
      <c r="F63" s="26">
        <f t="shared" si="2"/>
        <v>0</v>
      </c>
      <c r="G63" s="26">
        <f t="shared" si="3"/>
        <v>0</v>
      </c>
      <c r="H63" s="26"/>
      <c r="I63" s="26"/>
    </row>
    <row r="64" spans="1:12">
      <c r="A64" s="103" t="s">
        <v>539</v>
      </c>
      <c r="B64" s="367"/>
      <c r="C64" s="26"/>
      <c r="D64" s="26"/>
      <c r="E64" s="26">
        <f t="shared" si="1"/>
        <v>0</v>
      </c>
      <c r="F64" s="26">
        <f t="shared" si="2"/>
        <v>0</v>
      </c>
      <c r="G64" s="26">
        <f t="shared" si="3"/>
        <v>0</v>
      </c>
      <c r="H64" s="26"/>
      <c r="I64" s="26"/>
    </row>
    <row r="65" spans="1:9">
      <c r="A65" s="103" t="s">
        <v>860</v>
      </c>
      <c r="B65" s="367"/>
      <c r="C65" s="26"/>
      <c r="D65" s="26"/>
      <c r="E65" s="26">
        <f t="shared" si="1"/>
        <v>0</v>
      </c>
      <c r="F65" s="26">
        <f t="shared" si="2"/>
        <v>0</v>
      </c>
      <c r="G65" s="26">
        <f t="shared" si="3"/>
        <v>0</v>
      </c>
      <c r="H65" s="26"/>
      <c r="I65" s="26"/>
    </row>
    <row r="66" spans="1:9" ht="14" thickBot="1">
      <c r="A66" s="103" t="s">
        <v>861</v>
      </c>
      <c r="B66" s="367"/>
      <c r="C66" s="111"/>
      <c r="D66" s="111"/>
      <c r="E66" s="26">
        <f t="shared" si="1"/>
        <v>0</v>
      </c>
      <c r="F66" s="26">
        <f t="shared" si="2"/>
        <v>0</v>
      </c>
      <c r="G66" s="26">
        <f t="shared" si="3"/>
        <v>0</v>
      </c>
      <c r="H66" s="111"/>
      <c r="I66" s="111"/>
    </row>
    <row r="67" spans="1:9" ht="15" thickTop="1" thickBot="1">
      <c r="A67" s="110" t="s">
        <v>364</v>
      </c>
      <c r="B67" s="367"/>
      <c r="C67" s="111"/>
      <c r="D67" s="111"/>
      <c r="E67" s="26">
        <f>SUM(3*C67)</f>
        <v>0</v>
      </c>
      <c r="F67" s="26">
        <f>SUM(B67+E67)</f>
        <v>0</v>
      </c>
      <c r="G67" s="26">
        <f>SUM(B67-E67)</f>
        <v>0</v>
      </c>
      <c r="H67" s="111"/>
      <c r="I67" s="111"/>
    </row>
    <row r="68" spans="1:9" ht="15" thickTop="1" thickBot="1">
      <c r="A68" s="110" t="s">
        <v>713</v>
      </c>
      <c r="B68" s="367"/>
      <c r="C68" s="111"/>
      <c r="D68" s="111"/>
      <c r="E68" s="26">
        <f>SUM(3*C68)</f>
        <v>0</v>
      </c>
      <c r="F68" s="26">
        <f>SUM(B68+E68)</f>
        <v>0</v>
      </c>
      <c r="G68" s="26">
        <f>SUM(B68-E68)</f>
        <v>0</v>
      </c>
      <c r="H68" s="111"/>
      <c r="I68" s="111"/>
    </row>
    <row r="69" spans="1:9" ht="15" thickTop="1" thickBot="1">
      <c r="A69" s="110" t="s">
        <v>714</v>
      </c>
      <c r="B69" s="367"/>
      <c r="C69" s="111"/>
      <c r="D69" s="111"/>
      <c r="E69" s="26">
        <f>SUM(3*C69)</f>
        <v>0</v>
      </c>
      <c r="F69" s="26">
        <f>SUM(B69+E69)</f>
        <v>0</v>
      </c>
      <c r="G69" s="26">
        <f>SUM(B69-E69)</f>
        <v>0</v>
      </c>
      <c r="H69" s="111"/>
      <c r="I69" s="111"/>
    </row>
    <row r="70" spans="1:9" ht="14" thickTop="1">
      <c r="A70" s="98" t="s">
        <v>715</v>
      </c>
      <c r="B70" s="62"/>
      <c r="C70" s="62"/>
      <c r="D70" s="62"/>
      <c r="E70" s="62"/>
      <c r="F70" s="62"/>
      <c r="G70" s="62"/>
      <c r="H70" s="62"/>
      <c r="I70" s="63"/>
    </row>
    <row r="71" spans="1:9">
      <c r="A71" s="98" t="s">
        <v>932</v>
      </c>
      <c r="B71" s="62"/>
      <c r="C71" s="62"/>
      <c r="D71" s="62"/>
      <c r="E71" s="62"/>
      <c r="F71" s="62"/>
      <c r="G71" s="62"/>
      <c r="H71" s="62"/>
      <c r="I71" s="63"/>
    </row>
    <row r="72" spans="1:9">
      <c r="A72" s="55"/>
      <c r="B72" s="55"/>
      <c r="C72" s="55"/>
      <c r="D72" s="55"/>
      <c r="E72" s="55"/>
      <c r="F72" s="55"/>
      <c r="G72" s="55"/>
      <c r="H72" s="55"/>
      <c r="I72" s="55"/>
    </row>
    <row r="73" spans="1:9">
      <c r="A73" s="153" t="s">
        <v>580</v>
      </c>
      <c r="B73" s="154" t="s">
        <v>585</v>
      </c>
      <c r="C73" s="55"/>
      <c r="D73" s="55"/>
      <c r="E73" s="55"/>
      <c r="F73" s="55"/>
      <c r="G73" s="55"/>
      <c r="H73" s="55"/>
      <c r="I73" s="55"/>
    </row>
    <row r="74" spans="1:9">
      <c r="A74" s="153" t="s">
        <v>581</v>
      </c>
      <c r="B74" s="154" t="s">
        <v>586</v>
      </c>
      <c r="C74" s="55"/>
      <c r="D74" s="55"/>
      <c r="E74" s="55"/>
      <c r="F74" s="55"/>
      <c r="G74" s="55"/>
      <c r="H74" s="55"/>
      <c r="I74" s="55"/>
    </row>
    <row r="75" spans="1:9">
      <c r="A75" s="153" t="s">
        <v>582</v>
      </c>
      <c r="B75" s="154" t="s">
        <v>587</v>
      </c>
      <c r="C75" s="55"/>
      <c r="D75" s="55"/>
      <c r="E75" s="55"/>
      <c r="F75" s="55"/>
      <c r="G75" s="55"/>
      <c r="H75" s="55"/>
      <c r="I75" s="55"/>
    </row>
    <row r="76" spans="1:9">
      <c r="A76" s="153" t="s">
        <v>583</v>
      </c>
      <c r="B76" s="154" t="s">
        <v>931</v>
      </c>
      <c r="C76" s="55"/>
      <c r="D76" s="55"/>
      <c r="E76" s="55"/>
      <c r="F76" s="55"/>
      <c r="G76" s="55"/>
      <c r="H76" s="55"/>
      <c r="I76" s="55"/>
    </row>
    <row r="77" spans="1:9">
      <c r="A77" s="153" t="s">
        <v>583</v>
      </c>
      <c r="B77" s="154" t="s">
        <v>930</v>
      </c>
      <c r="C77" s="55"/>
      <c r="D77" s="55"/>
      <c r="E77" s="55"/>
      <c r="F77" s="55"/>
      <c r="G77" s="55"/>
      <c r="H77" s="55"/>
      <c r="I77" s="55"/>
    </row>
    <row r="78" spans="1:9">
      <c r="A78" s="153" t="s">
        <v>584</v>
      </c>
      <c r="B78" s="154" t="s">
        <v>928</v>
      </c>
      <c r="D78" s="55"/>
      <c r="E78" s="55"/>
      <c r="F78" s="55"/>
      <c r="G78" s="55"/>
      <c r="H78" s="55"/>
      <c r="I78" s="55"/>
    </row>
    <row r="79" spans="1:9">
      <c r="A79" s="153"/>
      <c r="B79" s="154" t="s">
        <v>929</v>
      </c>
      <c r="C79" s="55"/>
      <c r="D79" s="55"/>
      <c r="E79" s="55"/>
      <c r="F79" s="55"/>
      <c r="G79" s="55"/>
      <c r="H79" s="55"/>
      <c r="I79" s="55"/>
    </row>
    <row r="80" spans="1:9">
      <c r="A80" s="153" t="s">
        <v>591</v>
      </c>
      <c r="B80" s="154" t="s">
        <v>590</v>
      </c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</sheetData>
  <mergeCells count="21">
    <mergeCell ref="F32:I32"/>
    <mergeCell ref="F33:I33"/>
    <mergeCell ref="F21:I21"/>
    <mergeCell ref="F22:I22"/>
    <mergeCell ref="F23:I23"/>
    <mergeCell ref="F24:I24"/>
    <mergeCell ref="F29:I29"/>
    <mergeCell ref="F25:I25"/>
    <mergeCell ref="F26:I26"/>
    <mergeCell ref="F27:I27"/>
    <mergeCell ref="F28:I28"/>
    <mergeCell ref="F30:I30"/>
    <mergeCell ref="F31:I31"/>
    <mergeCell ref="F38:I38"/>
    <mergeCell ref="F39:I39"/>
    <mergeCell ref="F40:I40"/>
    <mergeCell ref="F41:I41"/>
    <mergeCell ref="F34:I34"/>
    <mergeCell ref="F35:I35"/>
    <mergeCell ref="F36:I36"/>
    <mergeCell ref="F37:I37"/>
  </mergeCells>
  <pageMargins left="0.75" right="0.75" top="1" bottom="1" header="0.5" footer="0.5"/>
  <pageSetup scale="62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"/>
  <sheetViews>
    <sheetView showGridLines="0" zoomScale="125" workbookViewId="0">
      <selection activeCell="O7" sqref="O7"/>
    </sheetView>
  </sheetViews>
  <sheetFormatPr baseColWidth="10" defaultColWidth="8.83203125" defaultRowHeight="13"/>
  <sheetData/>
  <pageMargins left="0.75" right="0.75" top="1" bottom="1" header="0.5" footer="0.5"/>
  <pageSetup scale="70" orientation="portrait" horizontalDpi="300" verticalDpi="300"/>
  <headerFooter>
    <oddFooter>&amp;LFlow Chart Zone 4&amp;CHEWLETT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83"/>
  <sheetViews>
    <sheetView showGridLines="0" zoomScale="91" workbookViewId="0">
      <selection activeCell="O11" sqref="O11"/>
    </sheetView>
  </sheetViews>
  <sheetFormatPr baseColWidth="10" defaultColWidth="8.83203125" defaultRowHeight="13"/>
  <cols>
    <col min="1" max="1" width="48" customWidth="1"/>
    <col min="2" max="2" width="9.1640625" hidden="1" customWidth="1"/>
    <col min="4" max="4" width="16" customWidth="1"/>
    <col min="9" max="9" width="15.6640625" customWidth="1"/>
    <col min="10" max="10" width="16.33203125" customWidth="1"/>
    <col min="11" max="11" width="16.1640625" customWidth="1"/>
    <col min="12" max="13" width="16" customWidth="1"/>
    <col min="14" max="14" width="19.1640625" customWidth="1"/>
  </cols>
  <sheetData>
    <row r="1" spans="1:15" ht="19" thickBot="1">
      <c r="A1" s="33" t="s">
        <v>29</v>
      </c>
      <c r="B1" s="31"/>
      <c r="C1" s="31"/>
      <c r="D1" s="72">
        <f>Outline!B4</f>
        <v>36579</v>
      </c>
      <c r="E1" s="46"/>
      <c r="F1" s="46"/>
      <c r="G1" s="46"/>
      <c r="H1" s="47"/>
      <c r="I1" s="33" t="s">
        <v>460</v>
      </c>
      <c r="J1" s="46"/>
      <c r="K1" s="74" t="str">
        <f>Outline!E4</f>
        <v>Snap Fitment</v>
      </c>
      <c r="L1" s="47"/>
      <c r="M1" s="33" t="s">
        <v>30</v>
      </c>
      <c r="N1" s="350" t="str">
        <f>Outline!B5</f>
        <v>Nypro Oregon</v>
      </c>
    </row>
    <row r="2" spans="1:15" ht="19" thickBot="1">
      <c r="A2" s="33" t="s">
        <v>400</v>
      </c>
      <c r="B2" s="31"/>
      <c r="C2" s="31"/>
      <c r="D2" s="74" t="str">
        <f>Outline!B6</f>
        <v>Dowlex 2027A  LLDPE</v>
      </c>
      <c r="E2" s="46"/>
      <c r="F2" s="46"/>
      <c r="G2" s="46"/>
      <c r="H2" s="47"/>
      <c r="I2" s="33" t="s">
        <v>34</v>
      </c>
      <c r="J2" s="46"/>
      <c r="K2" s="76" t="str">
        <f>Outline!E5</f>
        <v>WLDCT-FIT01</v>
      </c>
      <c r="L2" s="47"/>
      <c r="M2" s="33" t="s">
        <v>461</v>
      </c>
      <c r="N2" s="350" t="str">
        <f>Outline!H4</f>
        <v>TBD</v>
      </c>
    </row>
    <row r="3" spans="1:15" ht="19" thickBot="1">
      <c r="A3" s="33" t="s">
        <v>401</v>
      </c>
      <c r="B3" s="31"/>
      <c r="C3" s="31"/>
      <c r="D3" s="74" t="str">
        <f>Outline!B7</f>
        <v>TBD</v>
      </c>
      <c r="E3" s="46"/>
      <c r="F3" s="46"/>
      <c r="G3" s="46"/>
      <c r="H3" s="47"/>
      <c r="I3" s="33" t="s">
        <v>459</v>
      </c>
      <c r="J3" s="74" t="str">
        <f>Outline!H6</f>
        <v>TBD</v>
      </c>
      <c r="K3" s="73" t="s">
        <v>463</v>
      </c>
      <c r="L3" s="75">
        <f>Outline!E7</f>
        <v>4</v>
      </c>
      <c r="M3" s="33" t="s">
        <v>462</v>
      </c>
      <c r="N3" s="350" t="str">
        <f>Outline!H7</f>
        <v>Gary Freiberg</v>
      </c>
    </row>
    <row r="4" spans="1:15" ht="81.75" customHeight="1" thickBot="1">
      <c r="A4" s="34" t="s">
        <v>411</v>
      </c>
      <c r="B4" s="35"/>
      <c r="C4" s="35"/>
      <c r="D4" s="48"/>
      <c r="E4" s="48"/>
      <c r="F4" s="48"/>
      <c r="G4" s="48"/>
      <c r="H4" s="48"/>
      <c r="I4" s="36" t="s">
        <v>800</v>
      </c>
      <c r="J4" s="36" t="s">
        <v>801</v>
      </c>
      <c r="K4" s="36" t="s">
        <v>802</v>
      </c>
      <c r="L4" s="36" t="s">
        <v>803</v>
      </c>
      <c r="M4" s="36" t="s">
        <v>412</v>
      </c>
      <c r="N4" s="36" t="s">
        <v>413</v>
      </c>
      <c r="O4" s="32"/>
    </row>
    <row r="5" spans="1:15" ht="17" thickBot="1">
      <c r="A5" s="37"/>
      <c r="B5" s="37"/>
      <c r="C5" s="37" t="s">
        <v>823</v>
      </c>
      <c r="D5" s="38" t="s">
        <v>402</v>
      </c>
      <c r="E5" s="38" t="s">
        <v>403</v>
      </c>
      <c r="F5" s="38" t="s">
        <v>404</v>
      </c>
      <c r="G5" s="38" t="s">
        <v>405</v>
      </c>
      <c r="H5" s="38" t="s">
        <v>406</v>
      </c>
      <c r="I5" s="39" t="s">
        <v>407</v>
      </c>
      <c r="J5" s="39" t="s">
        <v>408</v>
      </c>
      <c r="K5" s="39" t="s">
        <v>409</v>
      </c>
      <c r="L5" s="39" t="s">
        <v>410</v>
      </c>
      <c r="M5" s="39" t="s">
        <v>804</v>
      </c>
      <c r="N5" s="37"/>
    </row>
    <row r="6" spans="1:15" ht="14" thickBot="1">
      <c r="A6" s="40" t="s">
        <v>414</v>
      </c>
      <c r="C6" s="357">
        <f>IF(D6=0,0,(D6-32)/1.8)</f>
        <v>0</v>
      </c>
      <c r="D6" s="343">
        <f>'4 Corners-ProDev'!N6</f>
        <v>0</v>
      </c>
      <c r="E6" s="45"/>
      <c r="F6" s="45"/>
      <c r="G6" s="45"/>
      <c r="H6" s="45"/>
      <c r="I6" s="45"/>
      <c r="J6" s="45"/>
      <c r="K6" s="45"/>
      <c r="L6" s="45"/>
      <c r="M6" s="45"/>
      <c r="N6" s="335">
        <f>D6</f>
        <v>0</v>
      </c>
    </row>
    <row r="7" spans="1:15" ht="14" thickBot="1">
      <c r="A7" s="41" t="s">
        <v>415</v>
      </c>
      <c r="D7" s="181"/>
      <c r="E7" s="43"/>
      <c r="F7" s="43"/>
      <c r="G7" s="43"/>
      <c r="H7" s="43"/>
      <c r="I7" s="43"/>
      <c r="J7" s="43"/>
      <c r="K7" s="43"/>
      <c r="L7" s="43"/>
      <c r="M7" s="43"/>
      <c r="N7" s="44"/>
    </row>
    <row r="8" spans="1:15" ht="14" thickBot="1">
      <c r="A8" s="41" t="s">
        <v>416</v>
      </c>
      <c r="C8" s="359">
        <f t="shared" ref="C8:C23" si="0">IF(D8=0,0,(D8-32)/1.8)</f>
        <v>0</v>
      </c>
      <c r="D8" s="181">
        <f>'4 Corners-ProDev'!N8</f>
        <v>0</v>
      </c>
      <c r="E8" s="519"/>
      <c r="F8" s="519"/>
      <c r="G8" s="78">
        <f>SUM(D8-F8)</f>
        <v>0</v>
      </c>
      <c r="H8" s="78">
        <f>SUM(D8+E8)</f>
        <v>0</v>
      </c>
      <c r="I8" s="84" t="str">
        <f>IF(F8=0," ",G8)</f>
        <v xml:space="preserve"> </v>
      </c>
      <c r="J8" s="84" t="str">
        <f>IF(F8=0," ",G8)</f>
        <v xml:space="preserve"> </v>
      </c>
      <c r="K8" s="84" t="str">
        <f>IF(E8=0," ",H8)</f>
        <v xml:space="preserve"> </v>
      </c>
      <c r="L8" s="84" t="str">
        <f>IF(E8=0," ",H8)</f>
        <v xml:space="preserve"> </v>
      </c>
      <c r="M8" s="79">
        <f>SUM(G8+H8)/2</f>
        <v>0</v>
      </c>
      <c r="N8" s="362"/>
    </row>
    <row r="9" spans="1:15" ht="14" thickBot="1">
      <c r="A9" s="41" t="s">
        <v>417</v>
      </c>
      <c r="C9" s="359">
        <f t="shared" si="0"/>
        <v>0</v>
      </c>
      <c r="D9" s="181">
        <f>'4 Corners-ProDev'!N9</f>
        <v>0</v>
      </c>
      <c r="E9" s="367"/>
      <c r="F9" s="367"/>
      <c r="G9" s="78">
        <f t="shared" ref="G9:G18" si="1">SUM(D9-F9)</f>
        <v>0</v>
      </c>
      <c r="H9" s="78">
        <f t="shared" ref="H9:H18" si="2">SUM(D9+E9)</f>
        <v>0</v>
      </c>
      <c r="I9" s="84" t="str">
        <f t="shared" ref="I9:I23" si="3">IF(F9=0," ",G9)</f>
        <v xml:space="preserve"> </v>
      </c>
      <c r="J9" s="84" t="str">
        <f t="shared" ref="J9:J23" si="4">IF(F9=0," ",G9)</f>
        <v xml:space="preserve"> </v>
      </c>
      <c r="K9" s="84" t="str">
        <f t="shared" ref="K9:K23" si="5">IF(E9=0," ",H9)</f>
        <v xml:space="preserve"> </v>
      </c>
      <c r="L9" s="84" t="str">
        <f t="shared" ref="L9:L23" si="6">IF(E9=0," ",H9)</f>
        <v xml:space="preserve"> </v>
      </c>
      <c r="M9" s="79">
        <f t="shared" ref="M9:M23" si="7">SUM(G9+H9)/2</f>
        <v>0</v>
      </c>
      <c r="N9" s="362"/>
    </row>
    <row r="10" spans="1:15" ht="14" thickBot="1">
      <c r="A10" s="41" t="s">
        <v>418</v>
      </c>
      <c r="C10" s="359">
        <f t="shared" si="0"/>
        <v>0</v>
      </c>
      <c r="D10" s="181">
        <f>'4 Corners-ProDev'!N10</f>
        <v>0</v>
      </c>
      <c r="E10" s="367"/>
      <c r="F10" s="367"/>
      <c r="G10" s="78">
        <f t="shared" si="1"/>
        <v>0</v>
      </c>
      <c r="H10" s="78">
        <f t="shared" si="2"/>
        <v>0</v>
      </c>
      <c r="I10" s="84" t="str">
        <f t="shared" si="3"/>
        <v xml:space="preserve"> </v>
      </c>
      <c r="J10" s="84" t="str">
        <f t="shared" si="4"/>
        <v xml:space="preserve"> </v>
      </c>
      <c r="K10" s="84" t="str">
        <f t="shared" si="5"/>
        <v xml:space="preserve"> </v>
      </c>
      <c r="L10" s="84" t="str">
        <f t="shared" si="6"/>
        <v xml:space="preserve"> </v>
      </c>
      <c r="M10" s="79">
        <f t="shared" si="7"/>
        <v>0</v>
      </c>
      <c r="N10" s="362"/>
    </row>
    <row r="11" spans="1:15" ht="14" thickBot="1">
      <c r="A11" s="41" t="s">
        <v>419</v>
      </c>
      <c r="C11" s="359">
        <f t="shared" si="0"/>
        <v>0</v>
      </c>
      <c r="D11" s="181">
        <f>'4 Corners-ProDev'!N11</f>
        <v>0</v>
      </c>
      <c r="E11" s="367"/>
      <c r="F11" s="367"/>
      <c r="G11" s="78">
        <f t="shared" si="1"/>
        <v>0</v>
      </c>
      <c r="H11" s="78">
        <f t="shared" si="2"/>
        <v>0</v>
      </c>
      <c r="I11" s="84" t="str">
        <f t="shared" si="3"/>
        <v xml:space="preserve"> </v>
      </c>
      <c r="J11" s="84" t="str">
        <f t="shared" si="4"/>
        <v xml:space="preserve"> </v>
      </c>
      <c r="K11" s="84" t="str">
        <f t="shared" si="5"/>
        <v xml:space="preserve"> </v>
      </c>
      <c r="L11" s="84" t="str">
        <f t="shared" si="6"/>
        <v xml:space="preserve"> </v>
      </c>
      <c r="M11" s="79">
        <f t="shared" si="7"/>
        <v>0</v>
      </c>
      <c r="N11" s="362"/>
    </row>
    <row r="12" spans="1:15" ht="14" thickBot="1">
      <c r="A12" s="41" t="s">
        <v>420</v>
      </c>
      <c r="C12" s="359">
        <f t="shared" si="0"/>
        <v>0</v>
      </c>
      <c r="D12" s="181">
        <f>'4 Corners-ProDev'!N12</f>
        <v>0</v>
      </c>
      <c r="E12" s="367"/>
      <c r="F12" s="367"/>
      <c r="G12" s="78">
        <f t="shared" si="1"/>
        <v>0</v>
      </c>
      <c r="H12" s="78">
        <f t="shared" si="2"/>
        <v>0</v>
      </c>
      <c r="I12" s="84" t="str">
        <f t="shared" si="3"/>
        <v xml:space="preserve"> </v>
      </c>
      <c r="J12" s="84" t="str">
        <f t="shared" si="4"/>
        <v xml:space="preserve"> </v>
      </c>
      <c r="K12" s="84" t="str">
        <f t="shared" si="5"/>
        <v xml:space="preserve"> </v>
      </c>
      <c r="L12" s="84" t="str">
        <f t="shared" si="6"/>
        <v xml:space="preserve"> </v>
      </c>
      <c r="M12" s="79">
        <f t="shared" si="7"/>
        <v>0</v>
      </c>
      <c r="N12" s="362"/>
    </row>
    <row r="13" spans="1:15" ht="14" thickBot="1">
      <c r="A13" s="41" t="s">
        <v>627</v>
      </c>
      <c r="C13" s="359">
        <f t="shared" si="0"/>
        <v>0</v>
      </c>
      <c r="D13" s="181">
        <f>'4 Corners-ProDev'!N13</f>
        <v>0</v>
      </c>
      <c r="E13" s="367"/>
      <c r="F13" s="367"/>
      <c r="G13" s="78">
        <f t="shared" si="1"/>
        <v>0</v>
      </c>
      <c r="H13" s="78">
        <f t="shared" si="2"/>
        <v>0</v>
      </c>
      <c r="I13" s="84" t="str">
        <f t="shared" si="3"/>
        <v xml:space="preserve"> </v>
      </c>
      <c r="J13" s="84" t="str">
        <f t="shared" si="4"/>
        <v xml:space="preserve"> </v>
      </c>
      <c r="K13" s="84" t="str">
        <f t="shared" si="5"/>
        <v xml:space="preserve"> </v>
      </c>
      <c r="L13" s="84" t="str">
        <f t="shared" si="6"/>
        <v xml:space="preserve"> </v>
      </c>
      <c r="M13" s="79">
        <f t="shared" si="7"/>
        <v>0</v>
      </c>
      <c r="N13" s="474"/>
    </row>
    <row r="14" spans="1:15" ht="14" thickBot="1">
      <c r="A14" s="41" t="s">
        <v>628</v>
      </c>
      <c r="C14" s="359">
        <f t="shared" si="0"/>
        <v>0</v>
      </c>
      <c r="D14" s="181">
        <f>'4 Corners-ProDev'!N14</f>
        <v>0</v>
      </c>
      <c r="E14" s="367"/>
      <c r="F14" s="367"/>
      <c r="G14" s="78">
        <f>SUM(D14-F14)</f>
        <v>0</v>
      </c>
      <c r="H14" s="78">
        <f>SUM(D14+E14)</f>
        <v>0</v>
      </c>
      <c r="I14" s="84"/>
      <c r="J14" s="84"/>
      <c r="K14" s="84"/>
      <c r="L14" s="84"/>
      <c r="M14" s="79">
        <f t="shared" si="7"/>
        <v>0</v>
      </c>
      <c r="N14" s="474"/>
    </row>
    <row r="15" spans="1:15" ht="14" thickBot="1">
      <c r="A15" s="41" t="s">
        <v>629</v>
      </c>
      <c r="C15" s="359">
        <f t="shared" si="0"/>
        <v>0</v>
      </c>
      <c r="D15" s="181">
        <f>'4 Corners-ProDev'!N15</f>
        <v>0</v>
      </c>
      <c r="E15" s="367"/>
      <c r="F15" s="367"/>
      <c r="G15" s="78">
        <f>SUM(D15-F15)</f>
        <v>0</v>
      </c>
      <c r="H15" s="78">
        <f>SUM(D15+E15)</f>
        <v>0</v>
      </c>
      <c r="I15" s="84"/>
      <c r="J15" s="84"/>
      <c r="K15" s="84"/>
      <c r="L15" s="84"/>
      <c r="M15" s="79">
        <f t="shared" si="7"/>
        <v>0</v>
      </c>
      <c r="N15" s="474"/>
    </row>
    <row r="16" spans="1:15" ht="14" thickBot="1">
      <c r="A16" s="41" t="s">
        <v>630</v>
      </c>
      <c r="C16" s="359">
        <f t="shared" si="0"/>
        <v>0</v>
      </c>
      <c r="D16" s="181">
        <f>'4 Corners-ProDev'!N16</f>
        <v>0</v>
      </c>
      <c r="E16" s="367"/>
      <c r="F16" s="367"/>
      <c r="G16" s="78">
        <f>SUM(D16-F16)</f>
        <v>0</v>
      </c>
      <c r="H16" s="78">
        <f>SUM(D16+E16)</f>
        <v>0</v>
      </c>
      <c r="I16" s="84"/>
      <c r="J16" s="84"/>
      <c r="K16" s="84"/>
      <c r="L16" s="84"/>
      <c r="M16" s="79">
        <f t="shared" si="7"/>
        <v>0</v>
      </c>
      <c r="N16" s="474"/>
    </row>
    <row r="17" spans="1:14" ht="14" thickBot="1">
      <c r="A17" s="41" t="s">
        <v>421</v>
      </c>
      <c r="C17" s="359">
        <f t="shared" si="0"/>
        <v>0</v>
      </c>
      <c r="D17" s="181">
        <f>'4 Corners-ProDev'!N17</f>
        <v>0</v>
      </c>
      <c r="E17" s="367"/>
      <c r="F17" s="367"/>
      <c r="G17" s="78">
        <f t="shared" si="1"/>
        <v>0</v>
      </c>
      <c r="H17" s="78">
        <f t="shared" si="2"/>
        <v>0</v>
      </c>
      <c r="I17" s="84" t="str">
        <f t="shared" si="3"/>
        <v xml:space="preserve"> </v>
      </c>
      <c r="J17" s="84" t="str">
        <f t="shared" si="4"/>
        <v xml:space="preserve"> </v>
      </c>
      <c r="K17" s="84" t="str">
        <f t="shared" si="5"/>
        <v xml:space="preserve"> </v>
      </c>
      <c r="L17" s="84" t="str">
        <f t="shared" si="6"/>
        <v xml:space="preserve"> </v>
      </c>
      <c r="M17" s="79">
        <f t="shared" si="7"/>
        <v>0</v>
      </c>
      <c r="N17" s="474"/>
    </row>
    <row r="18" spans="1:14" ht="14" thickBot="1">
      <c r="A18" s="41" t="s">
        <v>422</v>
      </c>
      <c r="C18" s="359">
        <f t="shared" si="0"/>
        <v>0</v>
      </c>
      <c r="D18" s="181">
        <f>'4 Corners-ProDev'!N18</f>
        <v>0</v>
      </c>
      <c r="E18" s="520"/>
      <c r="F18" s="520"/>
      <c r="G18" s="78">
        <f t="shared" si="1"/>
        <v>0</v>
      </c>
      <c r="H18" s="78">
        <f t="shared" si="2"/>
        <v>0</v>
      </c>
      <c r="I18" s="84" t="str">
        <f t="shared" si="3"/>
        <v xml:space="preserve"> </v>
      </c>
      <c r="J18" s="84" t="str">
        <f t="shared" si="4"/>
        <v xml:space="preserve"> </v>
      </c>
      <c r="K18" s="84" t="str">
        <f t="shared" si="5"/>
        <v xml:space="preserve"> </v>
      </c>
      <c r="L18" s="84" t="str">
        <f t="shared" si="6"/>
        <v xml:space="preserve"> </v>
      </c>
      <c r="M18" s="79">
        <f t="shared" si="7"/>
        <v>0</v>
      </c>
      <c r="N18" s="362"/>
    </row>
    <row r="19" spans="1:14" ht="14" thickBot="1">
      <c r="A19" s="41" t="s">
        <v>423</v>
      </c>
      <c r="C19" s="359">
        <f t="shared" si="0"/>
        <v>0</v>
      </c>
      <c r="D19" s="181">
        <f>'4 Corners-ProDev'!N19</f>
        <v>0</v>
      </c>
      <c r="E19" s="51"/>
      <c r="F19" s="51"/>
      <c r="G19" s="51"/>
      <c r="H19" s="51"/>
      <c r="I19" s="83"/>
      <c r="J19" s="83"/>
      <c r="K19" s="83"/>
      <c r="L19" s="83"/>
      <c r="M19" s="77"/>
      <c r="N19" s="49"/>
    </row>
    <row r="20" spans="1:14" ht="14" thickBot="1">
      <c r="A20" s="41" t="s">
        <v>424</v>
      </c>
      <c r="C20" s="359">
        <f t="shared" si="0"/>
        <v>0</v>
      </c>
      <c r="D20" s="181">
        <f>'4 Corners-ProDev'!N20</f>
        <v>0</v>
      </c>
      <c r="E20" s="367"/>
      <c r="F20" s="367"/>
      <c r="G20" s="79">
        <f>SUM(D20-F20)</f>
        <v>0</v>
      </c>
      <c r="H20" s="79">
        <f>SUM(D20+E20)</f>
        <v>0</v>
      </c>
      <c r="I20" s="84" t="str">
        <f t="shared" si="3"/>
        <v xml:space="preserve"> </v>
      </c>
      <c r="J20" s="84" t="str">
        <f t="shared" si="4"/>
        <v xml:space="preserve"> </v>
      </c>
      <c r="K20" s="84" t="str">
        <f t="shared" si="5"/>
        <v xml:space="preserve"> </v>
      </c>
      <c r="L20" s="84" t="str">
        <f t="shared" si="6"/>
        <v xml:space="preserve"> </v>
      </c>
      <c r="M20" s="79">
        <f t="shared" si="7"/>
        <v>0</v>
      </c>
      <c r="N20" s="362"/>
    </row>
    <row r="21" spans="1:14" ht="14" thickBot="1">
      <c r="A21" s="41" t="s">
        <v>425</v>
      </c>
      <c r="C21" s="359">
        <f t="shared" si="0"/>
        <v>0</v>
      </c>
      <c r="D21" s="181">
        <f>'4 Corners-ProDev'!N21</f>
        <v>0</v>
      </c>
      <c r="E21" s="367"/>
      <c r="F21" s="367"/>
      <c r="G21" s="78">
        <f>SUM(D21-F21)</f>
        <v>0</v>
      </c>
      <c r="H21" s="78">
        <f>SUM(D21+E21)</f>
        <v>0</v>
      </c>
      <c r="I21" s="84" t="str">
        <f t="shared" si="3"/>
        <v xml:space="preserve"> </v>
      </c>
      <c r="J21" s="84" t="str">
        <f t="shared" si="4"/>
        <v xml:space="preserve"> </v>
      </c>
      <c r="K21" s="84" t="str">
        <f t="shared" si="5"/>
        <v xml:space="preserve"> </v>
      </c>
      <c r="L21" s="84" t="str">
        <f t="shared" si="6"/>
        <v xml:space="preserve"> </v>
      </c>
      <c r="M21" s="79">
        <f t="shared" si="7"/>
        <v>0</v>
      </c>
      <c r="N21" s="362"/>
    </row>
    <row r="22" spans="1:14" ht="14" thickBot="1">
      <c r="A22" s="41" t="s">
        <v>426</v>
      </c>
      <c r="C22" s="359">
        <f t="shared" si="0"/>
        <v>0</v>
      </c>
      <c r="D22" s="181">
        <f>'4 Corners-ProDev'!N22</f>
        <v>0</v>
      </c>
      <c r="E22" s="367"/>
      <c r="F22" s="367"/>
      <c r="G22" s="78">
        <f>SUM(D22-F22)</f>
        <v>0</v>
      </c>
      <c r="H22" s="78">
        <f>SUM(D22+E22)</f>
        <v>0</v>
      </c>
      <c r="I22" s="84" t="str">
        <f t="shared" si="3"/>
        <v xml:space="preserve"> </v>
      </c>
      <c r="J22" s="84" t="str">
        <f t="shared" si="4"/>
        <v xml:space="preserve"> </v>
      </c>
      <c r="K22" s="84" t="str">
        <f t="shared" si="5"/>
        <v xml:space="preserve"> </v>
      </c>
      <c r="L22" s="84" t="str">
        <f t="shared" si="6"/>
        <v xml:space="preserve"> </v>
      </c>
      <c r="M22" s="79">
        <f t="shared" si="7"/>
        <v>0</v>
      </c>
      <c r="N22" s="362"/>
    </row>
    <row r="23" spans="1:14" ht="14" thickBot="1">
      <c r="A23" s="41" t="s">
        <v>427</v>
      </c>
      <c r="C23" s="359">
        <f t="shared" si="0"/>
        <v>0</v>
      </c>
      <c r="D23" s="181">
        <f>'4 Corners-ProDev'!N23</f>
        <v>0</v>
      </c>
      <c r="E23" s="367"/>
      <c r="F23" s="367"/>
      <c r="G23" s="78">
        <f>SUM(D23-F23)</f>
        <v>0</v>
      </c>
      <c r="H23" s="78">
        <f>SUM(D23+E23)</f>
        <v>0</v>
      </c>
      <c r="I23" s="84" t="str">
        <f t="shared" si="3"/>
        <v xml:space="preserve"> </v>
      </c>
      <c r="J23" s="84" t="str">
        <f t="shared" si="4"/>
        <v xml:space="preserve"> </v>
      </c>
      <c r="K23" s="84" t="str">
        <f t="shared" si="5"/>
        <v xml:space="preserve"> </v>
      </c>
      <c r="L23" s="84" t="str">
        <f t="shared" si="6"/>
        <v xml:space="preserve"> </v>
      </c>
      <c r="M23" s="79">
        <f t="shared" si="7"/>
        <v>0</v>
      </c>
      <c r="N23" s="367"/>
    </row>
    <row r="24" spans="1:14" ht="14" thickBot="1">
      <c r="A24" s="41" t="s">
        <v>428</v>
      </c>
      <c r="D24" s="343">
        <f>'4 Corners-ProDev'!N24</f>
        <v>1885</v>
      </c>
      <c r="E24" s="45"/>
      <c r="F24" s="45"/>
      <c r="G24" s="45"/>
      <c r="H24" s="45"/>
      <c r="I24" s="45"/>
      <c r="J24" s="45"/>
      <c r="K24" s="45"/>
      <c r="L24" s="45"/>
      <c r="M24" s="45"/>
      <c r="N24" s="186">
        <f>D24</f>
        <v>1885</v>
      </c>
    </row>
    <row r="25" spans="1:14" ht="14" thickBot="1">
      <c r="A25" s="41" t="s">
        <v>429</v>
      </c>
      <c r="D25" s="181">
        <f>'4 Corners-ProDev'!N25</f>
        <v>13</v>
      </c>
      <c r="E25" s="45"/>
      <c r="F25" s="386"/>
      <c r="G25" s="55" t="s">
        <v>89</v>
      </c>
      <c r="H25" s="55"/>
      <c r="I25" s="45"/>
      <c r="J25" s="45"/>
      <c r="K25" s="45"/>
      <c r="L25" s="45"/>
      <c r="M25" s="45"/>
      <c r="N25" s="80">
        <f>D25</f>
        <v>13</v>
      </c>
    </row>
    <row r="26" spans="1:14" ht="14" thickBot="1">
      <c r="A26" s="41" t="s">
        <v>843</v>
      </c>
      <c r="C26" s="357">
        <f>IF(D26=0,0,(D26/14.504)*D$25)</f>
        <v>0</v>
      </c>
      <c r="D26" s="343">
        <f>'4 Corners-ProDev'!N26</f>
        <v>0</v>
      </c>
      <c r="E26" s="45"/>
      <c r="F26" s="53"/>
      <c r="G26" s="55" t="s">
        <v>452</v>
      </c>
      <c r="H26" s="55"/>
      <c r="I26" s="45"/>
      <c r="J26" s="45"/>
      <c r="K26" s="45"/>
      <c r="L26" s="45"/>
      <c r="M26" s="45"/>
      <c r="N26" s="186">
        <f>D26</f>
        <v>0</v>
      </c>
    </row>
    <row r="27" spans="1:14" ht="14" thickBot="1">
      <c r="A27" s="41" t="s">
        <v>430</v>
      </c>
      <c r="C27" s="357">
        <f>IF(D27=0,0,(D27/14.504)*D$25)</f>
        <v>0</v>
      </c>
      <c r="D27" s="181">
        <f>'4 Corners-ProDev'!N27</f>
        <v>0</v>
      </c>
      <c r="E27" s="45"/>
      <c r="F27" s="54"/>
      <c r="G27" s="55" t="s">
        <v>236</v>
      </c>
      <c r="H27" s="55"/>
      <c r="I27" s="367"/>
      <c r="J27" s="367"/>
      <c r="K27" s="367"/>
      <c r="L27" s="367"/>
      <c r="M27" s="498" t="str">
        <f>IF(I27=0," ",AVERAGE(I27:L27))</f>
        <v xml:space="preserve"> </v>
      </c>
      <c r="N27" s="85"/>
    </row>
    <row r="28" spans="1:14" ht="14" thickBot="1">
      <c r="A28" s="41" t="s">
        <v>431</v>
      </c>
      <c r="C28" s="359">
        <f>IF(D28=0,0,(D28/14.504)*D$25)</f>
        <v>0</v>
      </c>
      <c r="D28" s="181">
        <f>'4 Corners-ProDev'!N28</f>
        <v>0</v>
      </c>
      <c r="E28" s="45"/>
      <c r="F28" s="13"/>
      <c r="G28" s="56" t="s">
        <v>453</v>
      </c>
      <c r="H28" s="55"/>
      <c r="I28" s="367"/>
      <c r="J28" s="367"/>
      <c r="K28" s="367"/>
      <c r="L28" s="367"/>
      <c r="M28" s="498" t="str">
        <f>IF(I28=0," ",AVERAGE(I28:L28))</f>
        <v xml:space="preserve"> </v>
      </c>
      <c r="N28" s="367"/>
    </row>
    <row r="29" spans="1:14" ht="14" thickBot="1">
      <c r="A29" s="41" t="s">
        <v>432</v>
      </c>
      <c r="C29" s="357">
        <f>IF(D29=0,0,(D29/14.504)*D$25)</f>
        <v>28.681742967457254</v>
      </c>
      <c r="D29" s="343">
        <f>'4 Corners-ProDev'!N29</f>
        <v>32</v>
      </c>
      <c r="E29" s="45"/>
      <c r="F29" s="45"/>
      <c r="G29" s="45"/>
      <c r="H29" s="45"/>
      <c r="I29" s="45"/>
      <c r="J29" s="45"/>
      <c r="K29" s="45"/>
      <c r="L29" s="45"/>
      <c r="M29" s="45"/>
      <c r="N29" s="186">
        <f>D29</f>
        <v>32</v>
      </c>
    </row>
    <row r="30" spans="1:14" ht="14" thickBot="1">
      <c r="A30" s="41" t="s">
        <v>433</v>
      </c>
      <c r="C30" s="357">
        <f>IF(D30=0,0,(D30/14.504)*D$25)</f>
        <v>1075.5653612796468</v>
      </c>
      <c r="D30" s="343">
        <f>'4 Corners-ProDev'!N30</f>
        <v>1200</v>
      </c>
      <c r="E30" s="45"/>
      <c r="F30" s="45"/>
      <c r="G30" s="45" t="s">
        <v>716</v>
      </c>
      <c r="H30" s="45"/>
      <c r="I30" s="45"/>
      <c r="J30" s="45"/>
      <c r="K30" s="45"/>
      <c r="L30" s="45"/>
      <c r="M30" s="45"/>
      <c r="N30" s="186">
        <f>D30</f>
        <v>1200</v>
      </c>
    </row>
    <row r="31" spans="1:14" ht="14" thickBot="1">
      <c r="A31" s="41" t="s">
        <v>527</v>
      </c>
      <c r="D31" s="181" t="str">
        <f>'4 Corners-ProDev'!N31</f>
        <v>parallel</v>
      </c>
      <c r="E31" s="45"/>
      <c r="F31" s="65"/>
      <c r="G31" s="45" t="s">
        <v>717</v>
      </c>
      <c r="H31" s="45"/>
      <c r="I31" s="45"/>
      <c r="J31" s="45"/>
      <c r="K31" s="65"/>
      <c r="L31" s="45"/>
      <c r="M31" s="45"/>
      <c r="N31" s="80" t="str">
        <f>D31</f>
        <v>parallel</v>
      </c>
    </row>
    <row r="32" spans="1:14" ht="14" thickBot="1">
      <c r="A32" s="41" t="s">
        <v>434</v>
      </c>
      <c r="C32" s="357">
        <f>IF(D32=0,0,(D32*25.4))</f>
        <v>8.1280000000000001</v>
      </c>
      <c r="D32" s="342">
        <f>'4 Corners-ProDev'!N32</f>
        <v>0.32</v>
      </c>
      <c r="E32" s="45"/>
      <c r="F32" s="65"/>
      <c r="G32" s="45"/>
      <c r="H32" s="45"/>
      <c r="I32" s="45"/>
      <c r="J32" s="45"/>
      <c r="K32" s="65"/>
      <c r="L32" s="45"/>
      <c r="M32" s="45"/>
      <c r="N32" s="82">
        <f t="shared" ref="N32:N51" si="8">D32</f>
        <v>0.32</v>
      </c>
    </row>
    <row r="33" spans="1:14" ht="17" thickBot="1">
      <c r="A33" s="41" t="s">
        <v>435</v>
      </c>
      <c r="C33" s="357">
        <f>IF(D33=0,0,(D33*25.4))</f>
        <v>6.8579999999999997</v>
      </c>
      <c r="D33" s="342">
        <f>'4 Corners-ProDev'!N33</f>
        <v>0.27</v>
      </c>
      <c r="E33" s="45"/>
      <c r="F33" s="96" t="s">
        <v>455</v>
      </c>
      <c r="G33" s="45"/>
      <c r="H33" s="45"/>
      <c r="I33" s="45"/>
      <c r="J33" s="45"/>
      <c r="K33" s="45"/>
      <c r="L33" s="45"/>
      <c r="M33" s="45"/>
      <c r="N33" s="82">
        <f t="shared" si="8"/>
        <v>0.27</v>
      </c>
    </row>
    <row r="34" spans="1:14" ht="16.5" customHeight="1" thickBot="1">
      <c r="A34" s="41" t="s">
        <v>436</v>
      </c>
      <c r="D34" s="181">
        <f>'4 Corners-ProDev'!N34</f>
        <v>48</v>
      </c>
      <c r="E34" s="45"/>
      <c r="F34" s="45"/>
      <c r="G34" s="66"/>
      <c r="H34" s="45"/>
      <c r="I34" s="87"/>
      <c r="J34" s="88"/>
      <c r="K34" s="89" t="s">
        <v>862</v>
      </c>
      <c r="L34" s="88"/>
      <c r="M34" s="90"/>
      <c r="N34" s="80">
        <f t="shared" si="8"/>
        <v>48</v>
      </c>
    </row>
    <row r="35" spans="1:14" ht="17" thickBot="1">
      <c r="A35" s="41" t="s">
        <v>437</v>
      </c>
      <c r="D35" s="181">
        <f>'4 Corners-ProDev'!N35</f>
        <v>2.4</v>
      </c>
      <c r="E35" s="45"/>
      <c r="F35" s="95" t="s">
        <v>468</v>
      </c>
      <c r="G35" s="45"/>
      <c r="H35" s="45"/>
      <c r="I35" s="91"/>
      <c r="J35" s="45"/>
      <c r="K35" s="45"/>
      <c r="L35" s="45"/>
      <c r="M35" s="52"/>
      <c r="N35" s="80">
        <f t="shared" si="8"/>
        <v>2.4</v>
      </c>
    </row>
    <row r="36" spans="1:14" ht="14" thickBot="1">
      <c r="A36" s="41" t="s">
        <v>438</v>
      </c>
      <c r="D36" s="181">
        <f>'4 Corners-ProDev'!N36</f>
        <v>0.84</v>
      </c>
      <c r="E36" s="45"/>
      <c r="F36" s="45"/>
      <c r="G36" s="66"/>
      <c r="H36" s="45"/>
      <c r="I36" s="92"/>
      <c r="J36" s="57"/>
      <c r="K36" s="93" t="s">
        <v>467</v>
      </c>
      <c r="L36" s="57"/>
      <c r="M36" s="94"/>
      <c r="N36" s="80">
        <f t="shared" si="8"/>
        <v>0.84</v>
      </c>
    </row>
    <row r="37" spans="1:14" ht="14" thickBot="1">
      <c r="A37" s="41" t="s">
        <v>439</v>
      </c>
      <c r="D37" s="181">
        <f>'4 Corners-ProDev'!N37</f>
        <v>0.33</v>
      </c>
      <c r="E37" s="45"/>
      <c r="F37" s="97"/>
      <c r="G37" s="97" t="s">
        <v>470</v>
      </c>
      <c r="H37" s="45"/>
      <c r="I37" s="45"/>
      <c r="J37" s="45"/>
      <c r="K37" s="45"/>
      <c r="L37" s="45"/>
      <c r="M37" s="45"/>
      <c r="N37" s="80">
        <f t="shared" si="8"/>
        <v>0.33</v>
      </c>
    </row>
    <row r="38" spans="1:14" ht="14" thickBot="1">
      <c r="A38" s="41" t="s">
        <v>440</v>
      </c>
      <c r="D38" s="181" t="str">
        <f>'4 Corners-ProDev'!N38</f>
        <v>N/A</v>
      </c>
      <c r="E38" s="45"/>
      <c r="F38" s="45"/>
      <c r="G38" s="45"/>
      <c r="H38" s="45"/>
      <c r="I38" s="45"/>
      <c r="J38" s="45"/>
      <c r="K38" s="45"/>
      <c r="L38" s="45"/>
      <c r="M38" s="45"/>
      <c r="N38" s="80" t="str">
        <f t="shared" si="8"/>
        <v>N/A</v>
      </c>
    </row>
    <row r="39" spans="1:14" ht="14" thickBot="1">
      <c r="A39" s="41" t="s">
        <v>933</v>
      </c>
      <c r="D39" s="181">
        <f>'4 Corners-ProDev'!N39</f>
        <v>3</v>
      </c>
      <c r="E39" s="57"/>
      <c r="F39" s="57"/>
      <c r="G39" s="57"/>
      <c r="H39" s="57"/>
      <c r="I39" s="57"/>
      <c r="J39" s="57"/>
      <c r="K39" s="57"/>
      <c r="L39" s="57"/>
      <c r="M39" s="57"/>
      <c r="N39" s="80">
        <f t="shared" si="8"/>
        <v>3</v>
      </c>
    </row>
    <row r="40" spans="1:14" ht="14" thickBot="1">
      <c r="A40" s="41" t="s">
        <v>441</v>
      </c>
      <c r="D40" s="181">
        <f>'4 Corners-ProDev'!N40</f>
        <v>10</v>
      </c>
      <c r="E40" s="58"/>
      <c r="F40" s="59"/>
      <c r="G40" s="59"/>
      <c r="H40" s="59"/>
      <c r="I40" s="64" t="s">
        <v>469</v>
      </c>
      <c r="J40" s="59"/>
      <c r="K40" s="59"/>
      <c r="L40" s="59"/>
      <c r="M40" s="60"/>
      <c r="N40" s="80">
        <f t="shared" si="8"/>
        <v>10</v>
      </c>
    </row>
    <row r="41" spans="1:14" ht="14" thickBot="1">
      <c r="A41" s="41" t="s">
        <v>442</v>
      </c>
      <c r="D41" s="181">
        <f>'4 Corners-ProDev'!N41</f>
        <v>17.68</v>
      </c>
      <c r="E41" s="61"/>
      <c r="F41" s="62"/>
      <c r="G41" s="62"/>
      <c r="H41" s="62"/>
      <c r="I41" s="62"/>
      <c r="J41" s="62"/>
      <c r="K41" s="62"/>
      <c r="L41" s="62"/>
      <c r="M41" s="63"/>
      <c r="N41" s="80">
        <f t="shared" si="8"/>
        <v>17.68</v>
      </c>
    </row>
    <row r="42" spans="1:14" ht="14" thickBot="1">
      <c r="A42" s="41" t="s">
        <v>443</v>
      </c>
      <c r="D42" s="181">
        <f>'4 Corners-ProDev'!N42</f>
        <v>0.3</v>
      </c>
      <c r="E42" s="61"/>
      <c r="F42" s="344"/>
      <c r="G42" s="344"/>
      <c r="H42" s="344"/>
      <c r="I42" s="344"/>
      <c r="J42" s="344"/>
      <c r="K42" s="344"/>
      <c r="L42" s="62"/>
      <c r="M42" s="63"/>
      <c r="N42" s="80">
        <f t="shared" si="8"/>
        <v>0.3</v>
      </c>
    </row>
    <row r="43" spans="1:14" ht="14" thickBot="1">
      <c r="A43" s="41" t="s">
        <v>444</v>
      </c>
      <c r="C43" s="358">
        <f>IF(D43=0,0,(D43*25.4))</f>
        <v>0</v>
      </c>
      <c r="D43" s="181">
        <f>'4 Corners-ProDev'!N43</f>
        <v>0</v>
      </c>
      <c r="E43" s="61"/>
      <c r="F43" s="344"/>
      <c r="G43" s="344"/>
      <c r="H43" s="344"/>
      <c r="I43" s="344"/>
      <c r="J43" s="344"/>
      <c r="K43" s="344"/>
      <c r="L43" s="62"/>
      <c r="M43" s="63"/>
      <c r="N43" s="80">
        <f t="shared" si="8"/>
        <v>0</v>
      </c>
    </row>
    <row r="44" spans="1:14" ht="14" thickBot="1">
      <c r="A44" s="41" t="s">
        <v>445</v>
      </c>
      <c r="C44" s="358">
        <f>IF(D44=0,0,(D44*25.4))</f>
        <v>0</v>
      </c>
      <c r="D44" s="181">
        <f>'4 Corners-ProDev'!N44</f>
        <v>0</v>
      </c>
      <c r="E44" s="61"/>
      <c r="F44" s="344"/>
      <c r="G44" s="344"/>
      <c r="H44" s="344"/>
      <c r="I44" s="344"/>
      <c r="J44" s="344"/>
      <c r="K44" s="344"/>
      <c r="L44" s="62"/>
      <c r="M44" s="63"/>
      <c r="N44" s="80">
        <f t="shared" si="8"/>
        <v>0</v>
      </c>
    </row>
    <row r="45" spans="1:14" ht="14" thickBot="1">
      <c r="A45" s="41" t="s">
        <v>446</v>
      </c>
      <c r="D45" s="181" t="str">
        <f>'4 Corners-ProDev'!N45</f>
        <v>GP</v>
      </c>
      <c r="E45" s="61"/>
      <c r="F45" s="62"/>
      <c r="G45" s="62"/>
      <c r="H45" s="62"/>
      <c r="I45" s="62"/>
      <c r="J45" s="62"/>
      <c r="K45" s="62"/>
      <c r="L45" s="62"/>
      <c r="M45" s="63"/>
      <c r="N45" s="80" t="str">
        <f t="shared" si="8"/>
        <v>GP</v>
      </c>
    </row>
    <row r="46" spans="1:14" ht="14" thickBot="1">
      <c r="A46" s="41" t="s">
        <v>447</v>
      </c>
      <c r="D46" s="181">
        <f>'4 Corners-ProDev'!N46</f>
        <v>0</v>
      </c>
      <c r="E46" s="61"/>
      <c r="F46" s="62"/>
      <c r="G46" s="62"/>
      <c r="H46" s="62"/>
      <c r="I46" s="62"/>
      <c r="J46" s="62"/>
      <c r="K46" s="62"/>
      <c r="L46" s="62"/>
      <c r="M46" s="63"/>
      <c r="N46" s="80"/>
    </row>
    <row r="47" spans="1:14" ht="14" thickBot="1">
      <c r="A47" s="41" t="s">
        <v>448</v>
      </c>
      <c r="D47" s="181">
        <f>'4 Corners-ProDev'!N47</f>
        <v>0</v>
      </c>
      <c r="E47" s="61"/>
      <c r="F47" s="62"/>
      <c r="G47" s="62"/>
      <c r="H47" s="62"/>
      <c r="I47" s="62"/>
      <c r="J47" s="62"/>
      <c r="K47" s="62"/>
      <c r="L47" s="62"/>
      <c r="M47" s="63"/>
      <c r="N47" s="172">
        <f t="shared" si="8"/>
        <v>0</v>
      </c>
    </row>
    <row r="48" spans="1:14" ht="14" thickBot="1">
      <c r="A48" s="41" t="s">
        <v>449</v>
      </c>
      <c r="D48" s="181">
        <f>'4 Corners-ProDev'!N48</f>
        <v>0</v>
      </c>
      <c r="E48" s="61"/>
      <c r="F48" s="62"/>
      <c r="G48" s="62"/>
      <c r="H48" s="62"/>
      <c r="I48" s="62"/>
      <c r="J48" s="62"/>
      <c r="K48" s="62"/>
      <c r="L48" s="62"/>
      <c r="M48" s="63"/>
      <c r="N48" s="80">
        <f t="shared" si="8"/>
        <v>0</v>
      </c>
    </row>
    <row r="49" spans="1:14" ht="14" thickBot="1">
      <c r="A49" s="41" t="s">
        <v>450</v>
      </c>
      <c r="C49" s="358">
        <f>IF(D49=0,0,(D49*25.4))</f>
        <v>55.88</v>
      </c>
      <c r="D49" s="181">
        <f>'4 Corners-ProDev'!N49</f>
        <v>2.2000000000000002</v>
      </c>
      <c r="E49" s="61"/>
      <c r="F49" s="62"/>
      <c r="G49" s="62"/>
      <c r="H49" s="62"/>
      <c r="I49" s="62"/>
      <c r="J49" s="62"/>
      <c r="K49" s="62"/>
      <c r="L49" s="62"/>
      <c r="M49" s="63"/>
      <c r="N49" s="80">
        <f t="shared" si="8"/>
        <v>2.2000000000000002</v>
      </c>
    </row>
    <row r="50" spans="1:14" ht="14" thickBot="1">
      <c r="A50" s="41" t="s">
        <v>451</v>
      </c>
      <c r="D50" s="181">
        <f>'4 Corners-ProDev'!N50</f>
        <v>2.125</v>
      </c>
      <c r="E50" s="61"/>
      <c r="F50" s="62"/>
      <c r="G50" s="62"/>
      <c r="H50" s="62"/>
      <c r="I50" s="62"/>
      <c r="J50" s="62"/>
      <c r="K50" s="62"/>
      <c r="L50" s="62"/>
      <c r="M50" s="63"/>
      <c r="N50" s="80">
        <f t="shared" si="8"/>
        <v>2.125</v>
      </c>
    </row>
    <row r="51" spans="1:14" ht="14" thickBot="1">
      <c r="A51" s="125" t="s">
        <v>592</v>
      </c>
      <c r="B51" s="26"/>
      <c r="C51" s="109"/>
      <c r="D51" s="181">
        <f>'4 Corners-ProDev'!N51</f>
        <v>0.41</v>
      </c>
      <c r="E51" s="61"/>
      <c r="F51" s="62"/>
      <c r="G51" s="62"/>
      <c r="H51" s="62"/>
      <c r="I51" s="62"/>
      <c r="J51" s="62"/>
      <c r="K51" s="62"/>
      <c r="L51" s="62"/>
      <c r="M51" s="63"/>
      <c r="N51" s="80">
        <f t="shared" si="8"/>
        <v>0.41</v>
      </c>
    </row>
    <row r="52" spans="1:14" ht="14" thickBot="1">
      <c r="A52" s="125" t="s">
        <v>545</v>
      </c>
      <c r="B52" s="26"/>
      <c r="C52" s="109"/>
      <c r="D52" s="181">
        <f>'4 Corners-ProDev'!N52</f>
        <v>0</v>
      </c>
      <c r="E52" s="61"/>
      <c r="F52" s="62"/>
      <c r="G52" s="62"/>
      <c r="H52" s="62"/>
      <c r="I52" s="62"/>
      <c r="J52" s="62"/>
      <c r="K52" s="62"/>
      <c r="L52" s="62"/>
      <c r="M52" s="63"/>
      <c r="N52" s="80">
        <f>D52</f>
        <v>0</v>
      </c>
    </row>
    <row r="53" spans="1:14" ht="14" thickBot="1">
      <c r="A53" s="125" t="s">
        <v>546</v>
      </c>
      <c r="B53" s="26"/>
      <c r="C53" s="109"/>
      <c r="D53" s="181">
        <f>'4 Corners-ProDev'!N53</f>
        <v>0</v>
      </c>
      <c r="E53" s="61"/>
      <c r="F53" s="62"/>
      <c r="G53" s="62"/>
      <c r="H53" s="62"/>
      <c r="I53" s="62"/>
      <c r="J53" s="62"/>
      <c r="K53" s="62"/>
      <c r="L53" s="62"/>
      <c r="M53" s="63"/>
      <c r="N53" s="80">
        <f>D53</f>
        <v>0</v>
      </c>
    </row>
    <row r="54" spans="1:14" ht="14" thickBot="1">
      <c r="A54" s="125" t="s">
        <v>547</v>
      </c>
      <c r="B54" s="26"/>
      <c r="C54" s="358">
        <f>IF(D54=0,0,(D54*25.4))</f>
        <v>0</v>
      </c>
      <c r="D54" s="342">
        <f>'4 Corners-ProDev'!N54</f>
        <v>0</v>
      </c>
      <c r="E54" s="61"/>
      <c r="F54" s="62"/>
      <c r="G54" s="62"/>
      <c r="H54" s="62"/>
      <c r="I54" s="62"/>
      <c r="J54" s="62"/>
      <c r="K54" s="62"/>
      <c r="L54" s="62"/>
      <c r="M54" s="63"/>
      <c r="N54" s="82">
        <f>D54</f>
        <v>0</v>
      </c>
    </row>
    <row r="55" spans="1:14">
      <c r="A55" s="125" t="s">
        <v>530</v>
      </c>
      <c r="B55" s="26"/>
      <c r="C55" s="358">
        <f>IF(D55=0,0,(D55*25.4))</f>
        <v>0</v>
      </c>
      <c r="D55" s="342">
        <f>'4 Corners-ProDev'!N55</f>
        <v>0</v>
      </c>
      <c r="E55" s="61"/>
      <c r="F55" s="62"/>
      <c r="G55" s="62"/>
      <c r="H55" s="62"/>
      <c r="I55" s="62"/>
      <c r="J55" s="62"/>
      <c r="K55" s="62"/>
      <c r="L55" s="62"/>
      <c r="M55" s="63"/>
      <c r="N55" s="82">
        <f>D55</f>
        <v>0</v>
      </c>
    </row>
    <row r="56" spans="1:14" ht="21" customHeight="1">
      <c r="A56" s="71" t="s">
        <v>458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</row>
    <row r="57" spans="1:14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</row>
    <row r="58" spans="1:14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</row>
    <row r="59" spans="1:14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</row>
    <row r="60" spans="1:14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</row>
    <row r="61" spans="1:14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</row>
    <row r="62" spans="1:14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</row>
    <row r="63" spans="1:14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</row>
    <row r="64" spans="1:14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</row>
    <row r="65" spans="1:14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</row>
    <row r="68" spans="1:14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</row>
    <row r="69" spans="1:14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</row>
    <row r="70" spans="1:14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</row>
    <row r="71" spans="1:14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</row>
    <row r="72" spans="1:14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</row>
    <row r="73" spans="1:14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</row>
    <row r="74" spans="1:14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</row>
    <row r="75" spans="1:14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</row>
    <row r="76" spans="1:14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</row>
    <row r="77" spans="1:14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</row>
    <row r="78" spans="1:14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</row>
    <row r="79" spans="1:14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</row>
    <row r="80" spans="1:14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</row>
    <row r="81" spans="1:14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</row>
    <row r="82" spans="1:14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</row>
    <row r="83" spans="1:14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</row>
  </sheetData>
  <pageMargins left="0.75" right="0.75" top="1" bottom="1" header="0.5" footer="0.5"/>
  <pageSetup scale="50" orientation="landscape" horizontalDpi="300" verticalDpi="300"/>
  <headerFooter>
    <oddFooter>&amp;LFinal Window Study&amp;CHEWLETT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Z139"/>
  <sheetViews>
    <sheetView showGridLines="0" zoomScale="125" workbookViewId="0">
      <selection activeCell="E24" sqref="E24"/>
    </sheetView>
  </sheetViews>
  <sheetFormatPr baseColWidth="10" defaultColWidth="8.83203125" defaultRowHeight="13"/>
  <cols>
    <col min="1" max="1" width="13.6640625" customWidth="1"/>
    <col min="4" max="4" width="13" customWidth="1"/>
    <col min="6" max="6" width="10.1640625" customWidth="1"/>
    <col min="7" max="7" width="12.5" customWidth="1"/>
    <col min="22" max="22" width="60" customWidth="1"/>
    <col min="33" max="33" width="26.6640625" customWidth="1"/>
  </cols>
  <sheetData>
    <row r="1" spans="1:26">
      <c r="A1" s="203" t="s">
        <v>369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03" t="s">
        <v>360</v>
      </c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9">
      <c r="A2" s="55"/>
      <c r="B2" s="55"/>
      <c r="C2" s="55"/>
      <c r="D2" s="101" t="s">
        <v>366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4" thickBot="1">
      <c r="A3" s="55"/>
      <c r="B3" s="55"/>
      <c r="C3" s="55"/>
      <c r="D3" s="55"/>
      <c r="E3" s="55"/>
      <c r="F3" s="55"/>
      <c r="G3" s="55"/>
      <c r="H3" s="55"/>
      <c r="I3" s="55"/>
      <c r="J3" s="55"/>
      <c r="K3" s="229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4" thickBot="1">
      <c r="A4" s="202" t="s">
        <v>29</v>
      </c>
      <c r="B4" s="638">
        <f>Outline!$B$4</f>
        <v>36579</v>
      </c>
      <c r="C4" s="575"/>
      <c r="D4" s="203" t="s">
        <v>934</v>
      </c>
      <c r="E4" s="574" t="str">
        <f>Outline!$E$4</f>
        <v>Snap Fitment</v>
      </c>
      <c r="F4" s="575"/>
      <c r="G4" s="203" t="s">
        <v>38</v>
      </c>
      <c r="H4" s="574" t="str">
        <f>Outline!$H$4</f>
        <v>TBD</v>
      </c>
      <c r="I4" s="575"/>
      <c r="J4" s="55"/>
      <c r="K4" s="229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4" thickBot="1">
      <c r="A5" s="202" t="s">
        <v>30</v>
      </c>
      <c r="B5" s="574" t="str">
        <f>Outline!$B$5</f>
        <v>Nypro Oregon</v>
      </c>
      <c r="C5" s="575"/>
      <c r="D5" s="203" t="s">
        <v>34</v>
      </c>
      <c r="E5" s="574" t="str">
        <f>Outline!$E$5</f>
        <v>WLDCT-FIT01</v>
      </c>
      <c r="F5" s="575"/>
      <c r="G5" s="203" t="s">
        <v>39</v>
      </c>
      <c r="H5" s="574" t="str">
        <f>Outline!$H$5</f>
        <v>TBD</v>
      </c>
      <c r="I5" s="575"/>
      <c r="J5" s="55"/>
      <c r="K5" s="229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4" thickBot="1">
      <c r="A6" s="202" t="s">
        <v>31</v>
      </c>
      <c r="B6" s="574" t="str">
        <f>Outline!$B$6</f>
        <v>Dowlex 2027A  LLDPE</v>
      </c>
      <c r="C6" s="575"/>
      <c r="D6" s="203" t="s">
        <v>35</v>
      </c>
      <c r="E6" s="574" t="str">
        <f>Outline!$E$6</f>
        <v>Rev 7</v>
      </c>
      <c r="F6" s="575"/>
      <c r="G6" s="203" t="s">
        <v>40</v>
      </c>
      <c r="H6" s="574" t="str">
        <f>Outline!$H$6</f>
        <v>TBD</v>
      </c>
      <c r="I6" s="575"/>
      <c r="J6" s="55"/>
      <c r="K6" s="229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4" thickBot="1">
      <c r="A7" s="202" t="s">
        <v>32</v>
      </c>
      <c r="B7" s="574" t="str">
        <f>Outline!$B$7</f>
        <v>TBD</v>
      </c>
      <c r="C7" s="575"/>
      <c r="D7" s="203" t="s">
        <v>36</v>
      </c>
      <c r="E7" s="574">
        <f>Outline!$E$7</f>
        <v>4</v>
      </c>
      <c r="F7" s="575"/>
      <c r="G7" s="203" t="s">
        <v>41</v>
      </c>
      <c r="H7" s="574" t="str">
        <f>Outline!$H$7</f>
        <v>Gary Freiberg</v>
      </c>
      <c r="I7" s="575"/>
      <c r="J7" s="55"/>
      <c r="K7" s="229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4" thickBot="1">
      <c r="A8" s="202" t="s">
        <v>33</v>
      </c>
      <c r="B8" s="574" t="str">
        <f>Outline!$B$8</f>
        <v>Nypro Mold</v>
      </c>
      <c r="C8" s="575"/>
      <c r="D8" s="203" t="s">
        <v>37</v>
      </c>
      <c r="E8" s="574" t="str">
        <f>Outline!$E$8</f>
        <v>Glen Duncan</v>
      </c>
      <c r="F8" s="575"/>
      <c r="G8" s="203" t="s">
        <v>806</v>
      </c>
      <c r="H8" s="574" t="str">
        <f>Outline!$H$8</f>
        <v>T-361607</v>
      </c>
      <c r="I8" s="57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>
      <c r="A10" s="55"/>
      <c r="B10" s="55"/>
      <c r="C10" s="203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>
      <c r="A12" s="55"/>
      <c r="B12" s="55"/>
      <c r="C12" s="55"/>
      <c r="D12" s="55"/>
      <c r="E12" s="55"/>
      <c r="F12" s="55"/>
      <c r="G12" s="261"/>
      <c r="H12" s="55"/>
      <c r="I12" s="55"/>
      <c r="J12" s="55"/>
      <c r="K12" s="55"/>
      <c r="L12" s="261"/>
      <c r="M12" s="261"/>
      <c r="N12" s="261"/>
      <c r="O12" s="261"/>
      <c r="P12" s="261"/>
      <c r="Q12" s="261"/>
      <c r="R12" s="261"/>
      <c r="S12" s="261"/>
      <c r="T12" s="261"/>
      <c r="U12" s="55"/>
      <c r="V12" s="55"/>
      <c r="W12" s="55"/>
      <c r="X12" s="55"/>
      <c r="Y12" s="55"/>
      <c r="Z12" s="55"/>
    </row>
    <row r="13" spans="1:26">
      <c r="A13" s="55"/>
      <c r="B13" s="55"/>
      <c r="C13" s="55"/>
      <c r="D13" s="345"/>
      <c r="E13" s="261"/>
      <c r="F13" s="261"/>
      <c r="G13" s="261"/>
      <c r="H13" s="261"/>
      <c r="I13" s="261"/>
      <c r="J13" s="261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>
      <c r="A14" s="55"/>
      <c r="B14" s="55"/>
      <c r="C14" s="55"/>
      <c r="D14" s="55"/>
      <c r="E14" s="261"/>
      <c r="F14" s="261"/>
      <c r="G14" s="261"/>
      <c r="H14" s="261"/>
      <c r="I14" s="261"/>
      <c r="J14" s="261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>
      <c r="A15" s="55"/>
      <c r="B15" s="55"/>
      <c r="C15" s="55"/>
      <c r="D15" s="55"/>
      <c r="E15" s="261"/>
      <c r="F15" s="261"/>
      <c r="G15" s="261"/>
      <c r="H15" s="261"/>
      <c r="I15" s="261"/>
      <c r="J15" s="261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>
      <c r="A16" s="55"/>
      <c r="B16" s="55"/>
      <c r="C16" s="55"/>
      <c r="D16" s="55"/>
      <c r="E16" s="261"/>
      <c r="F16" s="261"/>
      <c r="G16" s="261"/>
      <c r="H16" s="261"/>
      <c r="I16" s="261"/>
      <c r="J16" s="261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>
      <c r="A17" s="55"/>
      <c r="B17" s="55"/>
      <c r="C17" s="55"/>
      <c r="D17" s="55"/>
      <c r="E17" s="261"/>
      <c r="F17" s="261"/>
      <c r="G17" s="261"/>
      <c r="H17" s="261"/>
      <c r="I17" s="261"/>
      <c r="J17" s="261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>
      <c r="A18" s="55"/>
      <c r="B18" s="55"/>
      <c r="C18" s="55"/>
      <c r="D18" s="55"/>
      <c r="E18" s="261"/>
      <c r="F18" s="261"/>
      <c r="G18" s="261"/>
      <c r="H18" s="261"/>
      <c r="I18" s="261"/>
      <c r="J18" s="261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>
      <c r="A19" s="55"/>
      <c r="B19" s="55"/>
      <c r="C19" s="55"/>
      <c r="D19" s="55"/>
      <c r="E19" s="261"/>
      <c r="F19" s="261"/>
      <c r="G19" s="261"/>
      <c r="H19" s="261"/>
      <c r="I19" s="261"/>
      <c r="J19" s="261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>
      <c r="A20" s="55"/>
      <c r="B20" s="55"/>
      <c r="C20" s="55"/>
      <c r="D20" s="55"/>
      <c r="E20" s="261"/>
      <c r="F20" s="261"/>
      <c r="G20" s="261"/>
      <c r="H20" s="261"/>
      <c r="I20" s="261"/>
      <c r="J20" s="261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>
      <c r="A21" s="55"/>
      <c r="B21" s="55"/>
      <c r="C21" s="55"/>
      <c r="D21" s="55"/>
      <c r="E21" s="261"/>
      <c r="F21" s="261"/>
      <c r="G21" s="261"/>
      <c r="H21" s="261"/>
      <c r="I21" s="261"/>
      <c r="J21" s="261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>
      <c r="A22" s="55"/>
      <c r="B22" s="55"/>
      <c r="C22" s="55"/>
      <c r="D22" s="55"/>
      <c r="E22" s="261"/>
      <c r="F22" s="261"/>
      <c r="G22" s="261"/>
      <c r="H22" s="261"/>
      <c r="I22" s="261"/>
      <c r="J22" s="261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>
      <c r="A23" s="55"/>
      <c r="B23" s="55"/>
      <c r="C23" s="55"/>
      <c r="D23" s="55"/>
      <c r="E23" s="261"/>
      <c r="F23" s="261"/>
      <c r="G23" s="261"/>
      <c r="H23" s="261"/>
      <c r="I23" s="261"/>
      <c r="J23" s="261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>
      <c r="A24" s="55"/>
      <c r="B24" s="55"/>
      <c r="C24" s="55"/>
      <c r="D24" s="55"/>
      <c r="E24" s="261"/>
      <c r="F24" s="261"/>
      <c r="G24" s="261"/>
      <c r="H24" s="261"/>
      <c r="I24" s="261"/>
      <c r="J24" s="261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>
      <c r="A25" s="55"/>
      <c r="B25" s="55"/>
      <c r="C25" s="55"/>
      <c r="D25" s="55"/>
      <c r="E25" s="261"/>
      <c r="F25" s="261"/>
      <c r="G25" s="261"/>
      <c r="H25" s="261"/>
      <c r="I25" s="261"/>
      <c r="J25" s="261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>
      <c r="A26" s="55"/>
      <c r="B26" s="55"/>
      <c r="C26" s="55"/>
      <c r="D26" s="55"/>
      <c r="E26" s="261"/>
      <c r="F26" s="261"/>
      <c r="G26" s="261"/>
      <c r="H26" s="261"/>
      <c r="I26" s="261"/>
      <c r="J26" s="261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>
      <c r="A27" s="55"/>
      <c r="B27" s="55"/>
      <c r="C27" s="55"/>
      <c r="D27" s="55"/>
      <c r="E27" s="261"/>
      <c r="F27" s="261"/>
      <c r="G27" s="261"/>
      <c r="H27" s="261"/>
      <c r="I27" s="261"/>
      <c r="J27" s="261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>
      <c r="A28" s="55"/>
      <c r="B28" s="55"/>
      <c r="C28" s="55"/>
      <c r="D28" s="55"/>
      <c r="E28" s="261"/>
      <c r="F28" s="261"/>
      <c r="G28" s="261"/>
      <c r="H28" s="261"/>
      <c r="I28" s="261"/>
      <c r="J28" s="261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>
      <c r="A29" s="55"/>
      <c r="B29" s="55"/>
      <c r="C29" s="55"/>
      <c r="D29" s="55"/>
      <c r="E29" s="261"/>
      <c r="F29" s="261"/>
      <c r="G29" s="261"/>
      <c r="H29" s="261"/>
      <c r="I29" s="261"/>
      <c r="J29" s="261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>
      <c r="A30" s="55"/>
      <c r="B30" s="55"/>
      <c r="C30" s="55"/>
      <c r="D30" s="55"/>
      <c r="E30" s="261"/>
      <c r="F30" s="261"/>
      <c r="G30" s="261"/>
      <c r="H30" s="261"/>
      <c r="I30" s="261"/>
      <c r="J30" s="261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>
      <c r="A31" s="55"/>
      <c r="B31" s="55"/>
      <c r="C31" s="55"/>
      <c r="D31" s="55"/>
      <c r="E31" s="261"/>
      <c r="F31" s="261"/>
      <c r="G31" s="261"/>
      <c r="H31" s="261"/>
      <c r="I31" s="261"/>
      <c r="J31" s="261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>
      <c r="A32" s="55"/>
      <c r="B32" s="55"/>
      <c r="C32" s="55"/>
      <c r="D32" s="55"/>
      <c r="E32" s="261"/>
      <c r="F32" s="261"/>
      <c r="G32" s="261"/>
      <c r="H32" s="261"/>
      <c r="I32" s="261"/>
      <c r="J32" s="261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>
      <c r="A33" s="55"/>
      <c r="B33" s="55"/>
      <c r="C33" s="55"/>
      <c r="D33" s="55"/>
      <c r="E33" s="261"/>
      <c r="F33" s="261"/>
      <c r="G33" s="261"/>
      <c r="H33" s="261"/>
      <c r="I33" s="261"/>
      <c r="J33" s="261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>
      <c r="A34" s="55"/>
      <c r="B34" s="55"/>
      <c r="C34" s="55"/>
      <c r="D34" s="55"/>
      <c r="E34" s="261"/>
      <c r="F34" s="261"/>
      <c r="G34" s="261"/>
      <c r="H34" s="261"/>
      <c r="I34" s="261"/>
      <c r="J34" s="261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>
      <c r="A35" s="55"/>
      <c r="B35" s="55"/>
      <c r="C35" s="55"/>
      <c r="D35" s="55"/>
      <c r="E35" s="261"/>
      <c r="F35" s="261"/>
      <c r="G35" s="261"/>
      <c r="H35" s="261"/>
      <c r="I35" s="261"/>
      <c r="J35" s="261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>
      <c r="A36" s="55"/>
      <c r="B36" s="55"/>
      <c r="C36" s="55"/>
      <c r="D36" s="55"/>
      <c r="E36" s="261"/>
      <c r="F36" s="261"/>
      <c r="G36" s="261"/>
      <c r="H36" s="261"/>
      <c r="I36" s="261"/>
      <c r="J36" s="261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>
      <c r="A37" s="55"/>
      <c r="B37" s="55"/>
      <c r="C37" s="55"/>
      <c r="D37" s="345"/>
      <c r="E37" s="261"/>
      <c r="F37" s="261"/>
      <c r="G37" s="261"/>
      <c r="H37" s="261"/>
      <c r="I37" s="261"/>
      <c r="J37" s="261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>
      <c r="A38" s="55"/>
      <c r="B38" s="55"/>
      <c r="C38" s="55"/>
      <c r="D38" s="55"/>
      <c r="E38" s="261"/>
      <c r="F38" s="261"/>
      <c r="G38" s="261"/>
      <c r="H38" s="261"/>
      <c r="I38" s="261"/>
      <c r="J38" s="261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>
      <c r="A39" s="55"/>
      <c r="B39" s="55"/>
      <c r="C39" s="55"/>
      <c r="D39" s="55"/>
      <c r="E39" s="261"/>
      <c r="F39" s="261"/>
      <c r="G39" s="261"/>
      <c r="H39" s="261"/>
      <c r="I39" s="261"/>
      <c r="J39" s="261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>
      <c r="A40" s="55"/>
      <c r="B40" s="55"/>
      <c r="C40" s="55"/>
      <c r="D40" s="55"/>
      <c r="E40" s="261"/>
      <c r="F40" s="261"/>
      <c r="G40" s="261"/>
      <c r="H40" s="261"/>
      <c r="I40" s="261"/>
      <c r="J40" s="261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>
      <c r="A41" s="55"/>
      <c r="B41" s="55"/>
      <c r="C41" s="55"/>
      <c r="D41" s="55"/>
      <c r="E41" s="261"/>
      <c r="F41" s="261"/>
      <c r="G41" s="261"/>
      <c r="H41" s="261"/>
      <c r="I41" s="261"/>
      <c r="J41" s="261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>
      <c r="A42" s="55"/>
      <c r="B42" s="55"/>
      <c r="C42" s="55"/>
      <c r="D42" s="55"/>
      <c r="E42" s="261"/>
      <c r="F42" s="261"/>
      <c r="G42" s="261"/>
      <c r="H42" s="261"/>
      <c r="I42" s="261"/>
      <c r="J42" s="261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>
      <c r="A43" s="55"/>
      <c r="B43" s="55"/>
      <c r="C43" s="55"/>
      <c r="D43" s="55"/>
      <c r="E43" s="261"/>
      <c r="F43" s="261"/>
      <c r="G43" s="261"/>
      <c r="H43" s="261"/>
      <c r="I43" s="261"/>
      <c r="J43" s="261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>
      <c r="A44" s="55"/>
      <c r="B44" s="55"/>
      <c r="C44" s="55"/>
      <c r="D44" s="55"/>
      <c r="E44" s="261"/>
      <c r="F44" s="261"/>
      <c r="G44" s="261"/>
      <c r="H44" s="261"/>
      <c r="I44" s="261"/>
      <c r="J44" s="261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>
      <c r="A45" s="55"/>
      <c r="B45" s="55"/>
      <c r="C45" s="55"/>
      <c r="D45" s="55"/>
      <c r="E45" s="261"/>
      <c r="F45" s="261"/>
      <c r="G45" s="261"/>
      <c r="H45" s="261"/>
      <c r="I45" s="261"/>
      <c r="J45" s="261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>
      <c r="A46" s="55"/>
      <c r="B46" s="55"/>
      <c r="C46" s="55"/>
      <c r="D46" s="55"/>
      <c r="E46" s="261"/>
      <c r="F46" s="261"/>
      <c r="G46" s="261"/>
      <c r="H46" s="261"/>
      <c r="I46" s="261"/>
      <c r="J46" s="261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>
      <c r="A47" s="55"/>
      <c r="B47" s="55"/>
      <c r="C47" s="55"/>
      <c r="D47" s="55"/>
      <c r="E47" s="261"/>
      <c r="F47" s="261"/>
      <c r="G47" s="261"/>
      <c r="H47" s="261"/>
      <c r="I47" s="261"/>
      <c r="J47" s="261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>
      <c r="A48" s="55"/>
      <c r="B48" s="55"/>
      <c r="C48" s="55"/>
      <c r="D48" s="55"/>
      <c r="E48" s="261"/>
      <c r="F48" s="261"/>
      <c r="G48" s="261"/>
      <c r="H48" s="261"/>
      <c r="I48" s="261"/>
      <c r="J48" s="261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>
      <c r="A49" s="55"/>
      <c r="B49" s="55"/>
      <c r="C49" s="55"/>
      <c r="D49" s="55"/>
      <c r="E49" s="261"/>
      <c r="F49" s="261"/>
      <c r="G49" s="261"/>
      <c r="H49" s="261"/>
      <c r="I49" s="261"/>
      <c r="J49" s="261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>
      <c r="A50" s="55"/>
      <c r="B50" s="55"/>
      <c r="C50" s="55"/>
      <c r="D50" s="55"/>
      <c r="E50" s="261"/>
      <c r="F50" s="261"/>
      <c r="G50" s="261"/>
      <c r="H50" s="261"/>
      <c r="I50" s="261"/>
      <c r="J50" s="261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>
      <c r="A51" s="55"/>
      <c r="B51" s="55"/>
      <c r="C51" s="55"/>
      <c r="D51" s="55"/>
      <c r="E51" s="261"/>
      <c r="F51" s="261"/>
      <c r="G51" s="261"/>
      <c r="H51" s="261"/>
      <c r="I51" s="261"/>
      <c r="J51" s="261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>
      <c r="A52" s="55"/>
      <c r="B52" s="55"/>
      <c r="C52" s="55"/>
      <c r="D52" s="55"/>
      <c r="E52" s="261"/>
      <c r="F52" s="261"/>
      <c r="G52" s="261"/>
      <c r="H52" s="261"/>
      <c r="I52" s="261"/>
      <c r="J52" s="261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>
      <c r="A53" s="55"/>
      <c r="B53" s="55"/>
      <c r="C53" s="55"/>
      <c r="D53" s="55"/>
      <c r="E53" s="261"/>
      <c r="F53" s="261"/>
      <c r="G53" s="261"/>
      <c r="H53" s="261"/>
      <c r="I53" s="261"/>
      <c r="J53" s="261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>
      <c r="A54" s="55"/>
      <c r="B54" s="55"/>
      <c r="C54" s="55"/>
      <c r="D54" s="55"/>
      <c r="E54" s="261"/>
      <c r="F54" s="261"/>
      <c r="G54" s="261"/>
      <c r="H54" s="261"/>
      <c r="I54" s="261"/>
      <c r="J54" s="261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>
      <c r="A55" s="55"/>
      <c r="B55" s="55"/>
      <c r="C55" s="55"/>
      <c r="D55" s="55"/>
      <c r="E55" s="261"/>
      <c r="F55" s="261"/>
      <c r="G55" s="261"/>
      <c r="H55" s="261"/>
      <c r="I55" s="261"/>
      <c r="J55" s="261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>
      <c r="A56" s="55"/>
      <c r="B56" s="55"/>
      <c r="C56" s="55"/>
      <c r="D56" s="345"/>
      <c r="E56" s="261"/>
      <c r="F56" s="261"/>
      <c r="G56" s="261"/>
      <c r="H56" s="261"/>
      <c r="I56" s="261"/>
      <c r="J56" s="261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>
      <c r="A57" s="55"/>
      <c r="B57" s="55"/>
      <c r="C57" s="55"/>
      <c r="D57" s="55"/>
      <c r="E57" s="261"/>
      <c r="F57" s="261"/>
      <c r="G57" s="261"/>
      <c r="H57" s="261"/>
      <c r="I57" s="261"/>
      <c r="J57" s="261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>
      <c r="A58" s="55"/>
      <c r="B58" s="55"/>
      <c r="C58" s="55"/>
      <c r="D58" s="55"/>
      <c r="E58" s="261"/>
      <c r="F58" s="261"/>
      <c r="G58" s="261"/>
      <c r="H58" s="261"/>
      <c r="I58" s="261"/>
      <c r="J58" s="261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>
      <c r="A59" s="55"/>
      <c r="B59" s="55"/>
      <c r="C59" s="55"/>
      <c r="D59" s="55"/>
      <c r="E59" s="261"/>
      <c r="F59" s="261"/>
      <c r="G59" s="261"/>
      <c r="H59" s="261"/>
      <c r="I59" s="261"/>
      <c r="J59" s="261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>
      <c r="A60" s="55"/>
      <c r="B60" s="55"/>
      <c r="C60" s="55"/>
      <c r="D60" s="55"/>
      <c r="E60" s="261"/>
      <c r="F60" s="261"/>
      <c r="G60" s="261"/>
      <c r="H60" s="261"/>
      <c r="I60" s="261"/>
      <c r="J60" s="261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>
      <c r="A61" s="55"/>
      <c r="B61" s="55"/>
      <c r="C61" s="55"/>
      <c r="D61" s="55"/>
      <c r="E61" s="261"/>
      <c r="F61" s="261"/>
      <c r="G61" s="261"/>
      <c r="H61" s="261"/>
      <c r="I61" s="261"/>
      <c r="J61" s="261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>
      <c r="A62" s="55"/>
      <c r="B62" s="55"/>
      <c r="C62" s="55"/>
      <c r="D62" s="55"/>
      <c r="E62" s="261"/>
      <c r="F62" s="261"/>
      <c r="G62" s="261"/>
      <c r="H62" s="261"/>
      <c r="I62" s="261"/>
      <c r="J62" s="261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>
      <c r="A63" s="55"/>
      <c r="B63" s="55"/>
      <c r="C63" s="55"/>
      <c r="D63" s="55"/>
      <c r="E63" s="261"/>
      <c r="F63" s="261"/>
      <c r="G63" s="261"/>
      <c r="H63" s="261"/>
      <c r="I63" s="261"/>
      <c r="J63" s="261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>
      <c r="A64" s="55"/>
      <c r="B64" s="55"/>
      <c r="C64" s="55"/>
      <c r="D64" s="55"/>
      <c r="E64" s="261"/>
      <c r="F64" s="261"/>
      <c r="G64" s="261"/>
      <c r="H64" s="261"/>
      <c r="I64" s="261"/>
      <c r="J64" s="261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</sheetData>
  <mergeCells count="15">
    <mergeCell ref="B4:C4"/>
    <mergeCell ref="E4:F4"/>
    <mergeCell ref="H4:I4"/>
    <mergeCell ref="B5:C5"/>
    <mergeCell ref="E5:F5"/>
    <mergeCell ref="H5:I5"/>
    <mergeCell ref="B8:C8"/>
    <mergeCell ref="E8:F8"/>
    <mergeCell ref="H8:I8"/>
    <mergeCell ref="B6:C6"/>
    <mergeCell ref="E6:F6"/>
    <mergeCell ref="H6:I6"/>
    <mergeCell ref="B7:C7"/>
    <mergeCell ref="E7:F7"/>
    <mergeCell ref="H7:I7"/>
  </mergeCells>
  <pageMargins left="0.75" right="0.75" top="1" bottom="1" header="0.5" footer="0.5"/>
  <pageSetup scale="30" orientation="portrait" horizontalDpi="300" verticalDpi="300"/>
  <headerFooter>
    <oddFooter>&amp;LDOE Results Sheet&amp;CHEWLETT PACKARD CONFIDENTIAL&amp;RMoldQualD12.20.99.xls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47"/>
  <sheetViews>
    <sheetView showGridLines="0" zoomScale="110" workbookViewId="0">
      <selection activeCell="P20" sqref="P20"/>
    </sheetView>
  </sheetViews>
  <sheetFormatPr baseColWidth="10" defaultColWidth="8.83203125" defaultRowHeight="13"/>
  <cols>
    <col min="1" max="1" width="14.5" customWidth="1"/>
    <col min="2" max="2" width="16.1640625" customWidth="1"/>
    <col min="3" max="3" width="14.5" customWidth="1"/>
    <col min="4" max="4" width="14.33203125" customWidth="1"/>
    <col min="5" max="5" width="16.33203125" customWidth="1"/>
    <col min="7" max="7" width="11" customWidth="1"/>
    <col min="9" max="9" width="9.33203125" bestFit="1" customWidth="1"/>
  </cols>
  <sheetData>
    <row r="1" spans="1:15" ht="39">
      <c r="A1" s="55"/>
      <c r="B1" s="55"/>
      <c r="C1" s="55"/>
      <c r="D1" s="55"/>
      <c r="E1" s="55"/>
      <c r="F1" s="249" t="s">
        <v>822</v>
      </c>
      <c r="G1" s="55"/>
      <c r="H1" s="55"/>
      <c r="I1" s="55"/>
      <c r="J1" s="55"/>
      <c r="K1" s="55"/>
      <c r="L1" s="55"/>
      <c r="M1" s="55"/>
      <c r="N1" s="55"/>
      <c r="O1" s="55"/>
    </row>
    <row r="2" spans="1:15" ht="17" thickBot="1">
      <c r="A2" s="55"/>
      <c r="B2" s="55"/>
      <c r="C2" s="55"/>
      <c r="D2" s="323" t="s">
        <v>368</v>
      </c>
      <c r="E2" s="295"/>
      <c r="F2" s="251"/>
      <c r="G2" s="55"/>
      <c r="H2" s="55"/>
      <c r="I2" s="55"/>
      <c r="J2" s="55"/>
      <c r="K2" s="55"/>
      <c r="L2" s="55"/>
      <c r="M2" s="55"/>
      <c r="N2" s="55"/>
      <c r="O2" s="55"/>
    </row>
    <row r="3" spans="1:15" ht="14" thickBot="1">
      <c r="A3" s="202" t="s">
        <v>29</v>
      </c>
      <c r="B3" s="638">
        <f>Outline!$B$4</f>
        <v>36579</v>
      </c>
      <c r="C3" s="575"/>
      <c r="D3" s="203" t="s">
        <v>934</v>
      </c>
      <c r="E3" s="574" t="str">
        <f>Outline!$E$4</f>
        <v>Snap Fitment</v>
      </c>
      <c r="F3" s="575"/>
      <c r="G3" s="203" t="s">
        <v>38</v>
      </c>
      <c r="H3" s="574" t="str">
        <f>Outline!$H$4</f>
        <v>TBD</v>
      </c>
      <c r="I3" s="575"/>
      <c r="J3" s="55"/>
      <c r="K3" s="55"/>
      <c r="L3" s="55"/>
      <c r="M3" s="55"/>
      <c r="N3" s="55"/>
      <c r="O3" s="55"/>
    </row>
    <row r="4" spans="1:15" ht="14" thickBot="1">
      <c r="A4" s="202" t="s">
        <v>30</v>
      </c>
      <c r="B4" s="574" t="str">
        <f>Outline!$B$5</f>
        <v>Nypro Oregon</v>
      </c>
      <c r="C4" s="575"/>
      <c r="D4" s="203" t="s">
        <v>34</v>
      </c>
      <c r="E4" s="574" t="str">
        <f>Outline!$E$5</f>
        <v>WLDCT-FIT01</v>
      </c>
      <c r="F4" s="575"/>
      <c r="G4" s="203" t="s">
        <v>39</v>
      </c>
      <c r="H4" s="574" t="str">
        <f>Outline!$H$5</f>
        <v>TBD</v>
      </c>
      <c r="I4" s="575"/>
      <c r="J4" s="55"/>
      <c r="K4" s="55"/>
      <c r="L4" s="55"/>
      <c r="M4" s="55"/>
      <c r="N4" s="55"/>
      <c r="O4" s="55"/>
    </row>
    <row r="5" spans="1:15" ht="14" thickBot="1">
      <c r="A5" s="202" t="s">
        <v>31</v>
      </c>
      <c r="B5" s="574" t="str">
        <f>Outline!$B$6</f>
        <v>Dowlex 2027A  LLDPE</v>
      </c>
      <c r="C5" s="575"/>
      <c r="D5" s="203" t="s">
        <v>35</v>
      </c>
      <c r="E5" s="574" t="str">
        <f>Outline!$E$6</f>
        <v>Rev 7</v>
      </c>
      <c r="F5" s="575"/>
      <c r="G5" s="203" t="s">
        <v>40</v>
      </c>
      <c r="H5" s="574" t="str">
        <f>Outline!$H$6</f>
        <v>TBD</v>
      </c>
      <c r="I5" s="575"/>
      <c r="J5" s="55"/>
      <c r="K5" s="386"/>
      <c r="L5" s="55" t="s">
        <v>234</v>
      </c>
      <c r="M5" s="55"/>
      <c r="N5" s="55"/>
      <c r="O5" s="55"/>
    </row>
    <row r="6" spans="1:15" ht="14" thickBot="1">
      <c r="A6" s="202" t="s">
        <v>32</v>
      </c>
      <c r="B6" s="574" t="str">
        <f>Outline!$B$7</f>
        <v>TBD</v>
      </c>
      <c r="C6" s="575"/>
      <c r="D6" s="203" t="s">
        <v>36</v>
      </c>
      <c r="E6" s="574">
        <f>Outline!$E$7</f>
        <v>4</v>
      </c>
      <c r="F6" s="575"/>
      <c r="G6" s="203" t="s">
        <v>41</v>
      </c>
      <c r="H6" s="574" t="str">
        <f>Outline!$H$7</f>
        <v>Gary Freiberg</v>
      </c>
      <c r="I6" s="575"/>
      <c r="J6" s="55"/>
      <c r="K6" s="14"/>
      <c r="L6" s="55" t="s">
        <v>267</v>
      </c>
      <c r="M6" s="55"/>
      <c r="N6" s="55"/>
      <c r="O6" s="55"/>
    </row>
    <row r="7" spans="1:15" ht="14" thickBot="1">
      <c r="A7" s="202" t="s">
        <v>33</v>
      </c>
      <c r="B7" s="574" t="str">
        <f>Outline!$B$8</f>
        <v>Nypro Mold</v>
      </c>
      <c r="C7" s="575"/>
      <c r="D7" s="203" t="s">
        <v>37</v>
      </c>
      <c r="E7" s="574" t="str">
        <f>Outline!$E$8</f>
        <v>Glen Duncan</v>
      </c>
      <c r="F7" s="575"/>
      <c r="G7" s="203" t="s">
        <v>806</v>
      </c>
      <c r="H7" s="574" t="str">
        <f>Outline!$H$8</f>
        <v>T-361607</v>
      </c>
      <c r="I7" s="575"/>
      <c r="J7" s="55"/>
      <c r="K7" s="12"/>
      <c r="L7" s="55" t="s">
        <v>236</v>
      </c>
      <c r="M7" s="55"/>
      <c r="N7" s="55"/>
      <c r="O7" s="55"/>
    </row>
    <row r="8" spans="1:15" ht="19" thickBot="1">
      <c r="A8" s="55"/>
      <c r="B8" s="55"/>
      <c r="C8" s="55"/>
      <c r="D8" s="55"/>
      <c r="E8" s="253"/>
      <c r="F8" s="252"/>
      <c r="G8" s="55"/>
      <c r="H8" s="55"/>
      <c r="I8" s="254"/>
      <c r="J8" s="252"/>
      <c r="K8" s="13"/>
      <c r="L8" s="56" t="s">
        <v>237</v>
      </c>
      <c r="M8" s="55"/>
      <c r="N8" s="55"/>
      <c r="O8" s="55"/>
    </row>
    <row r="9" spans="1:15" ht="19" thickBot="1">
      <c r="A9" s="55"/>
      <c r="B9" s="55" t="s">
        <v>207</v>
      </c>
      <c r="C9" s="55"/>
      <c r="D9" s="55"/>
      <c r="E9" s="473"/>
      <c r="F9" s="55" t="s">
        <v>208</v>
      </c>
      <c r="G9" s="55"/>
      <c r="H9" s="55"/>
      <c r="I9" s="254"/>
      <c r="J9" s="252"/>
      <c r="K9" s="55"/>
      <c r="L9" s="55"/>
      <c r="M9" s="55"/>
      <c r="N9" s="55"/>
      <c r="O9" s="55"/>
    </row>
    <row r="10" spans="1:15" ht="15" thickBot="1">
      <c r="A10" s="55"/>
      <c r="B10" s="55" t="s">
        <v>312</v>
      </c>
      <c r="C10" s="55"/>
      <c r="D10" s="55"/>
      <c r="E10" s="473"/>
      <c r="F10" s="251" t="s">
        <v>313</v>
      </c>
      <c r="G10" s="55" t="s">
        <v>314</v>
      </c>
      <c r="H10" s="55"/>
      <c r="I10" s="334">
        <f>SUM(E10*1.2)</f>
        <v>0</v>
      </c>
      <c r="J10" s="55"/>
      <c r="K10" s="55"/>
      <c r="L10" s="55"/>
      <c r="M10" s="55"/>
      <c r="N10" s="55"/>
      <c r="O10" s="55"/>
    </row>
    <row r="11" spans="1:15" ht="18">
      <c r="A11" s="244" t="s">
        <v>162</v>
      </c>
      <c r="B11" s="55"/>
      <c r="C11" s="55"/>
      <c r="D11" s="55"/>
      <c r="E11" s="55"/>
      <c r="F11" s="251"/>
      <c r="G11" s="55"/>
      <c r="H11" s="55"/>
      <c r="I11" s="55"/>
      <c r="J11" s="55"/>
      <c r="K11" s="55"/>
      <c r="L11" s="55"/>
      <c r="M11" s="55"/>
      <c r="N11" s="55"/>
      <c r="O11" s="55"/>
    </row>
    <row r="12" spans="1:15">
      <c r="A12" s="55"/>
      <c r="B12" s="55"/>
      <c r="C12" s="55"/>
      <c r="D12" s="55"/>
      <c r="E12" s="55"/>
      <c r="F12" s="251"/>
      <c r="G12" s="55"/>
      <c r="H12" s="55"/>
      <c r="I12" s="55"/>
      <c r="J12" s="55"/>
      <c r="K12" s="55"/>
      <c r="L12" s="55"/>
      <c r="M12" s="55"/>
      <c r="N12" s="55"/>
      <c r="O12" s="55"/>
    </row>
    <row r="13" spans="1:15" ht="14">
      <c r="A13" s="245" t="s">
        <v>933</v>
      </c>
      <c r="B13" s="245" t="s">
        <v>163</v>
      </c>
      <c r="C13" s="245" t="s">
        <v>164</v>
      </c>
      <c r="D13" s="245" t="s">
        <v>165</v>
      </c>
      <c r="E13" s="245" t="s">
        <v>166</v>
      </c>
      <c r="F13" s="251" t="s">
        <v>932</v>
      </c>
      <c r="G13" s="55"/>
      <c r="H13" s="55"/>
      <c r="I13" s="55"/>
      <c r="J13" s="55"/>
      <c r="K13" s="55"/>
      <c r="L13" s="55"/>
      <c r="M13" s="55"/>
      <c r="N13" s="55"/>
      <c r="O13" s="55"/>
    </row>
    <row r="14" spans="1:15" ht="14">
      <c r="A14" s="245" t="s">
        <v>167</v>
      </c>
      <c r="B14" s="245" t="s">
        <v>168</v>
      </c>
      <c r="C14" s="245" t="s">
        <v>168</v>
      </c>
      <c r="D14" s="245" t="s">
        <v>168</v>
      </c>
      <c r="E14" s="245" t="s">
        <v>168</v>
      </c>
      <c r="F14" s="251" t="s">
        <v>243</v>
      </c>
      <c r="G14" s="55"/>
      <c r="H14" s="55"/>
      <c r="I14" s="55"/>
      <c r="J14" s="55"/>
      <c r="K14" s="55"/>
      <c r="L14" s="55"/>
      <c r="M14" s="55"/>
      <c r="N14" s="55"/>
      <c r="O14" s="55"/>
    </row>
    <row r="15" spans="1:15" ht="14">
      <c r="A15" s="246" t="s">
        <v>169</v>
      </c>
      <c r="B15" s="55"/>
      <c r="C15" s="55"/>
      <c r="D15" s="55"/>
      <c r="E15" s="55"/>
      <c r="F15" s="251" t="s">
        <v>324</v>
      </c>
      <c r="G15" s="55"/>
      <c r="H15" s="55"/>
      <c r="I15" s="55"/>
      <c r="J15" s="55"/>
      <c r="K15" s="55"/>
      <c r="L15" s="55"/>
      <c r="M15" s="55"/>
      <c r="N15" s="55"/>
      <c r="O15" s="55"/>
    </row>
    <row r="16" spans="1:15">
      <c r="A16" s="247">
        <v>0</v>
      </c>
      <c r="B16" s="474"/>
      <c r="C16" s="474"/>
      <c r="D16" s="474"/>
      <c r="E16" s="247" t="str">
        <f t="shared" ref="E16:E35" si="0">IF(SUM(B16:D16)=0," ",SUM(B16:D16)/3)</f>
        <v xml:space="preserve"> </v>
      </c>
      <c r="F16" s="258"/>
      <c r="G16" s="55"/>
      <c r="H16" s="55"/>
      <c r="I16" s="55"/>
      <c r="J16" s="55"/>
      <c r="K16" s="55"/>
      <c r="L16" s="55"/>
      <c r="M16" s="55"/>
      <c r="N16" s="55"/>
      <c r="O16" s="55"/>
    </row>
    <row r="17" spans="1:15">
      <c r="A17" s="248">
        <f>E9</f>
        <v>0</v>
      </c>
      <c r="B17" s="474"/>
      <c r="C17" s="474"/>
      <c r="D17" s="474"/>
      <c r="E17" s="247" t="str">
        <f t="shared" si="0"/>
        <v xml:space="preserve"> </v>
      </c>
      <c r="F17" s="259" t="e">
        <f t="shared" ref="F17:F35" si="1">SUM((E17-E16)/E16)</f>
        <v>#VALUE!</v>
      </c>
      <c r="G17" s="55"/>
      <c r="H17" s="55"/>
      <c r="I17" s="55"/>
      <c r="J17" s="55"/>
      <c r="K17" s="55"/>
      <c r="L17" s="55"/>
      <c r="M17" s="55"/>
      <c r="N17" s="55"/>
      <c r="O17" s="55"/>
    </row>
    <row r="18" spans="1:15">
      <c r="A18" s="248">
        <f>SUM(A17+$E$9)</f>
        <v>0</v>
      </c>
      <c r="B18" s="474"/>
      <c r="C18" s="474"/>
      <c r="D18" s="474"/>
      <c r="E18" s="247" t="str">
        <f t="shared" si="0"/>
        <v xml:space="preserve"> </v>
      </c>
      <c r="F18" s="259" t="e">
        <f t="shared" si="1"/>
        <v>#VALUE!</v>
      </c>
      <c r="G18" s="55"/>
      <c r="H18" s="55"/>
      <c r="I18" s="55"/>
      <c r="J18" s="55"/>
      <c r="K18" s="55"/>
      <c r="L18" s="55"/>
      <c r="M18" s="55"/>
      <c r="N18" s="55"/>
      <c r="O18" s="55"/>
    </row>
    <row r="19" spans="1:15">
      <c r="A19" s="248">
        <f>SUM(A18+$E$9)</f>
        <v>0</v>
      </c>
      <c r="B19" s="474"/>
      <c r="C19" s="474"/>
      <c r="D19" s="474"/>
      <c r="E19" s="247" t="str">
        <f t="shared" si="0"/>
        <v xml:space="preserve"> </v>
      </c>
      <c r="F19" s="259" t="e">
        <f t="shared" si="1"/>
        <v>#VALUE!</v>
      </c>
      <c r="G19" s="55"/>
      <c r="H19" s="55"/>
      <c r="I19" s="55"/>
      <c r="J19" s="55"/>
      <c r="K19" s="55"/>
      <c r="L19" s="55"/>
      <c r="M19" s="55"/>
      <c r="N19" s="55"/>
      <c r="O19" s="55"/>
    </row>
    <row r="20" spans="1:15">
      <c r="A20" s="248">
        <f>SUM(A19+$E$9)</f>
        <v>0</v>
      </c>
      <c r="B20" s="474"/>
      <c r="C20" s="474"/>
      <c r="D20" s="474"/>
      <c r="E20" s="247" t="str">
        <f t="shared" si="0"/>
        <v xml:space="preserve"> </v>
      </c>
      <c r="F20" s="259" t="e">
        <f t="shared" si="1"/>
        <v>#VALUE!</v>
      </c>
      <c r="G20" s="55"/>
      <c r="H20" s="55"/>
      <c r="I20" s="55"/>
      <c r="J20" s="55"/>
      <c r="K20" s="55"/>
      <c r="L20" s="55"/>
      <c r="M20" s="55"/>
      <c r="N20" s="55"/>
      <c r="O20" s="55"/>
    </row>
    <row r="21" spans="1:15">
      <c r="A21" s="248">
        <f>SUM(A20+$E$9)</f>
        <v>0</v>
      </c>
      <c r="B21" s="474"/>
      <c r="C21" s="474"/>
      <c r="D21" s="474"/>
      <c r="E21" s="247" t="str">
        <f t="shared" si="0"/>
        <v xml:space="preserve"> </v>
      </c>
      <c r="F21" s="259" t="e">
        <f t="shared" si="1"/>
        <v>#VALUE!</v>
      </c>
      <c r="G21" s="55"/>
      <c r="H21" s="55"/>
      <c r="I21" s="55"/>
      <c r="J21" s="55"/>
      <c r="K21" s="55"/>
      <c r="L21" s="55"/>
      <c r="M21" s="55"/>
      <c r="N21" s="55"/>
      <c r="O21" s="55"/>
    </row>
    <row r="22" spans="1:15">
      <c r="A22" s="248">
        <f>SUM(A21+$E$9)</f>
        <v>0</v>
      </c>
      <c r="B22" s="474"/>
      <c r="C22" s="474"/>
      <c r="D22" s="474"/>
      <c r="E22" s="247" t="str">
        <f t="shared" si="0"/>
        <v xml:space="preserve"> </v>
      </c>
      <c r="F22" s="259" t="e">
        <f t="shared" si="1"/>
        <v>#VALUE!</v>
      </c>
      <c r="G22" s="55"/>
      <c r="H22" s="55"/>
      <c r="I22" s="55"/>
      <c r="J22" s="55"/>
      <c r="K22" s="55"/>
      <c r="L22" s="55"/>
      <c r="M22" s="55"/>
      <c r="N22" s="55"/>
      <c r="O22" s="55"/>
    </row>
    <row r="23" spans="1:15">
      <c r="A23" s="248">
        <f t="shared" ref="A23:A35" si="2">SUM(A22+$E$9)</f>
        <v>0</v>
      </c>
      <c r="B23" s="474"/>
      <c r="C23" s="474"/>
      <c r="D23" s="474"/>
      <c r="E23" s="247" t="str">
        <f t="shared" si="0"/>
        <v xml:space="preserve"> </v>
      </c>
      <c r="F23" s="259" t="e">
        <f t="shared" si="1"/>
        <v>#VALUE!</v>
      </c>
      <c r="G23" s="55"/>
      <c r="H23" s="55"/>
      <c r="I23" s="55"/>
      <c r="J23" s="55"/>
      <c r="K23" s="55"/>
      <c r="L23" s="55"/>
      <c r="M23" s="55"/>
      <c r="N23" s="55"/>
      <c r="O23" s="55"/>
    </row>
    <row r="24" spans="1:15">
      <c r="A24" s="248">
        <f t="shared" si="2"/>
        <v>0</v>
      </c>
      <c r="B24" s="474"/>
      <c r="C24" s="474"/>
      <c r="D24" s="474"/>
      <c r="E24" s="247" t="str">
        <f t="shared" si="0"/>
        <v xml:space="preserve"> </v>
      </c>
      <c r="F24" s="259" t="e">
        <f t="shared" si="1"/>
        <v>#VALUE!</v>
      </c>
      <c r="G24" s="55"/>
      <c r="H24" s="55"/>
      <c r="I24" s="55"/>
      <c r="J24" s="55"/>
      <c r="K24" s="55"/>
      <c r="L24" s="55"/>
      <c r="M24" s="55"/>
      <c r="N24" s="55"/>
      <c r="O24" s="55"/>
    </row>
    <row r="25" spans="1:15">
      <c r="A25" s="248">
        <f t="shared" si="2"/>
        <v>0</v>
      </c>
      <c r="B25" s="474"/>
      <c r="C25" s="474"/>
      <c r="D25" s="474"/>
      <c r="E25" s="247" t="str">
        <f t="shared" si="0"/>
        <v xml:space="preserve"> </v>
      </c>
      <c r="F25" s="259" t="e">
        <f t="shared" si="1"/>
        <v>#VALUE!</v>
      </c>
      <c r="G25" s="55"/>
      <c r="H25" s="55"/>
      <c r="I25" s="55"/>
      <c r="J25" s="55"/>
      <c r="K25" s="55"/>
      <c r="L25" s="55"/>
      <c r="M25" s="55"/>
      <c r="N25" s="55"/>
      <c r="O25" s="55"/>
    </row>
    <row r="26" spans="1:15">
      <c r="A26" s="248">
        <f t="shared" si="2"/>
        <v>0</v>
      </c>
      <c r="B26" s="474"/>
      <c r="C26" s="474"/>
      <c r="D26" s="474"/>
      <c r="E26" s="247" t="str">
        <f t="shared" si="0"/>
        <v xml:space="preserve"> </v>
      </c>
      <c r="F26" s="259" t="e">
        <f t="shared" si="1"/>
        <v>#VALUE!</v>
      </c>
      <c r="G26" s="55"/>
      <c r="H26" s="55"/>
      <c r="I26" s="55"/>
      <c r="J26" s="55"/>
      <c r="K26" s="55"/>
      <c r="L26" s="55"/>
      <c r="M26" s="55"/>
      <c r="N26" s="55"/>
      <c r="O26" s="55"/>
    </row>
    <row r="27" spans="1:15">
      <c r="A27" s="248">
        <f t="shared" si="2"/>
        <v>0</v>
      </c>
      <c r="B27" s="474"/>
      <c r="C27" s="474"/>
      <c r="D27" s="474"/>
      <c r="E27" s="247" t="str">
        <f t="shared" si="0"/>
        <v xml:space="preserve"> </v>
      </c>
      <c r="F27" s="259" t="e">
        <f t="shared" si="1"/>
        <v>#VALUE!</v>
      </c>
      <c r="G27" s="55"/>
      <c r="H27" s="55"/>
      <c r="I27" s="55"/>
      <c r="J27" s="55"/>
      <c r="K27" s="55"/>
      <c r="L27" s="55"/>
      <c r="M27" s="55"/>
      <c r="N27" s="55"/>
      <c r="O27" s="55"/>
    </row>
    <row r="28" spans="1:15">
      <c r="A28" s="248">
        <f t="shared" si="2"/>
        <v>0</v>
      </c>
      <c r="B28" s="474"/>
      <c r="C28" s="474"/>
      <c r="D28" s="474"/>
      <c r="E28" s="247" t="str">
        <f t="shared" si="0"/>
        <v xml:space="preserve"> </v>
      </c>
      <c r="F28" s="259" t="e">
        <f t="shared" si="1"/>
        <v>#VALUE!</v>
      </c>
      <c r="G28" s="55"/>
      <c r="H28" s="55"/>
      <c r="I28" s="55"/>
      <c r="J28" s="55"/>
      <c r="K28" s="55"/>
      <c r="L28" s="55"/>
      <c r="M28" s="55"/>
      <c r="N28" s="55"/>
      <c r="O28" s="55"/>
    </row>
    <row r="29" spans="1:15">
      <c r="A29" s="248">
        <f t="shared" si="2"/>
        <v>0</v>
      </c>
      <c r="B29" s="474"/>
      <c r="C29" s="474"/>
      <c r="D29" s="474"/>
      <c r="E29" s="247" t="str">
        <f t="shared" si="0"/>
        <v xml:space="preserve"> </v>
      </c>
      <c r="F29" s="259" t="e">
        <f t="shared" si="1"/>
        <v>#VALUE!</v>
      </c>
      <c r="G29" s="55"/>
      <c r="H29" s="55"/>
      <c r="I29" s="55"/>
      <c r="J29" s="55"/>
      <c r="K29" s="55"/>
      <c r="L29" s="55"/>
      <c r="M29" s="55"/>
      <c r="N29" s="55"/>
      <c r="O29" s="55"/>
    </row>
    <row r="30" spans="1:15">
      <c r="A30" s="248">
        <f t="shared" si="2"/>
        <v>0</v>
      </c>
      <c r="B30" s="474"/>
      <c r="C30" s="474"/>
      <c r="D30" s="474"/>
      <c r="E30" s="247" t="str">
        <f t="shared" si="0"/>
        <v xml:space="preserve"> </v>
      </c>
      <c r="F30" s="259" t="e">
        <f t="shared" si="1"/>
        <v>#VALUE!</v>
      </c>
      <c r="G30" s="55"/>
      <c r="H30" s="55"/>
      <c r="I30" s="55"/>
      <c r="J30" s="55"/>
      <c r="K30" s="55"/>
      <c r="L30" s="55"/>
      <c r="M30" s="55"/>
      <c r="N30" s="55"/>
      <c r="O30" s="55"/>
    </row>
    <row r="31" spans="1:15">
      <c r="A31" s="248">
        <f t="shared" si="2"/>
        <v>0</v>
      </c>
      <c r="B31" s="474"/>
      <c r="C31" s="474"/>
      <c r="D31" s="474"/>
      <c r="E31" s="247" t="str">
        <f t="shared" si="0"/>
        <v xml:space="preserve"> </v>
      </c>
      <c r="F31" s="259" t="e">
        <f t="shared" si="1"/>
        <v>#VALUE!</v>
      </c>
      <c r="G31" s="55"/>
      <c r="H31" s="55"/>
      <c r="I31" s="55"/>
      <c r="J31" s="55"/>
      <c r="K31" s="55"/>
      <c r="L31" s="55"/>
      <c r="M31" s="55"/>
      <c r="N31" s="55"/>
      <c r="O31" s="55"/>
    </row>
    <row r="32" spans="1:15">
      <c r="A32" s="248">
        <f t="shared" si="2"/>
        <v>0</v>
      </c>
      <c r="B32" s="474"/>
      <c r="C32" s="474"/>
      <c r="D32" s="474"/>
      <c r="E32" s="247" t="str">
        <f t="shared" si="0"/>
        <v xml:space="preserve"> </v>
      </c>
      <c r="F32" s="259" t="e">
        <f t="shared" si="1"/>
        <v>#VALUE!</v>
      </c>
      <c r="G32" s="55"/>
      <c r="H32" s="55"/>
      <c r="I32" s="55"/>
      <c r="J32" s="55"/>
      <c r="K32" s="55"/>
      <c r="L32" s="55"/>
      <c r="M32" s="55"/>
      <c r="N32" s="55"/>
      <c r="O32" s="55"/>
    </row>
    <row r="33" spans="1:15">
      <c r="A33" s="248">
        <f t="shared" si="2"/>
        <v>0</v>
      </c>
      <c r="B33" s="474"/>
      <c r="C33" s="474"/>
      <c r="D33" s="474"/>
      <c r="E33" s="247" t="str">
        <f t="shared" si="0"/>
        <v xml:space="preserve"> </v>
      </c>
      <c r="F33" s="259" t="e">
        <f t="shared" si="1"/>
        <v>#VALUE!</v>
      </c>
      <c r="G33" s="55"/>
      <c r="H33" s="55"/>
      <c r="I33" s="55"/>
      <c r="J33" s="55"/>
      <c r="K33" s="55"/>
      <c r="L33" s="55"/>
      <c r="M33" s="55"/>
      <c r="N33" s="55"/>
      <c r="O33" s="55"/>
    </row>
    <row r="34" spans="1:15">
      <c r="A34" s="248">
        <f t="shared" si="2"/>
        <v>0</v>
      </c>
      <c r="B34" s="474"/>
      <c r="C34" s="474"/>
      <c r="D34" s="474"/>
      <c r="E34" s="247" t="str">
        <f t="shared" si="0"/>
        <v xml:space="preserve"> </v>
      </c>
      <c r="F34" s="259" t="e">
        <f t="shared" si="1"/>
        <v>#VALUE!</v>
      </c>
      <c r="G34" s="55"/>
      <c r="H34" s="55"/>
      <c r="I34" s="55"/>
      <c r="J34" s="55"/>
      <c r="K34" s="55"/>
      <c r="L34" s="55"/>
      <c r="M34" s="55"/>
      <c r="N34" s="55"/>
      <c r="O34" s="55"/>
    </row>
    <row r="35" spans="1:15">
      <c r="A35" s="248">
        <f t="shared" si="2"/>
        <v>0</v>
      </c>
      <c r="B35" s="474"/>
      <c r="C35" s="474"/>
      <c r="D35" s="474"/>
      <c r="E35" s="247" t="str">
        <f t="shared" si="0"/>
        <v xml:space="preserve"> </v>
      </c>
      <c r="F35" s="259" t="e">
        <f t="shared" si="1"/>
        <v>#VALUE!</v>
      </c>
      <c r="G35" s="55"/>
      <c r="H35" s="55"/>
      <c r="I35" s="55"/>
      <c r="J35" s="55"/>
      <c r="K35" s="55"/>
      <c r="L35" s="55"/>
      <c r="M35" s="55"/>
      <c r="N35" s="55"/>
      <c r="O35" s="55"/>
    </row>
    <row r="36" spans="1:15" ht="14">
      <c r="A36" s="55"/>
      <c r="B36" s="55"/>
      <c r="C36" s="55"/>
      <c r="D36" s="55"/>
      <c r="E36" s="55"/>
      <c r="F36" s="258" t="str">
        <f>IF((A35+A36)&gt;(A34*4),"Study is Complete, Optimum Hold Time is 19 seconds", " ")</f>
        <v xml:space="preserve"> </v>
      </c>
      <c r="G36" s="55"/>
      <c r="H36" s="55"/>
      <c r="I36" s="55"/>
      <c r="J36" s="55"/>
      <c r="K36" s="55"/>
      <c r="L36" s="55"/>
      <c r="M36" s="55"/>
      <c r="N36" s="55"/>
      <c r="O36" s="55"/>
    </row>
    <row r="37" spans="1:15" ht="14" thickBot="1">
      <c r="A37" s="55"/>
      <c r="B37" s="55"/>
      <c r="C37" s="55"/>
      <c r="D37" s="55"/>
      <c r="E37" s="55"/>
      <c r="F37" s="251"/>
      <c r="G37" s="55"/>
      <c r="H37" s="55"/>
      <c r="I37" s="55"/>
      <c r="J37" s="55"/>
      <c r="K37" s="55"/>
      <c r="L37" s="55"/>
      <c r="M37" s="55"/>
      <c r="N37" s="55"/>
      <c r="O37" s="55"/>
    </row>
    <row r="38" spans="1:15" ht="20" thickBot="1">
      <c r="A38" s="55"/>
      <c r="B38" s="244" t="s">
        <v>170</v>
      </c>
      <c r="C38" s="266"/>
      <c r="D38" s="266"/>
      <c r="E38" s="260" t="s">
        <v>325</v>
      </c>
      <c r="F38" s="251"/>
      <c r="G38" s="456" t="s">
        <v>932</v>
      </c>
      <c r="H38" s="55"/>
      <c r="I38" s="55"/>
      <c r="J38" s="55"/>
      <c r="K38" s="55"/>
      <c r="L38" s="55"/>
      <c r="M38" s="55"/>
      <c r="N38" s="55"/>
      <c r="O38" s="55"/>
    </row>
    <row r="39" spans="1:15" ht="16">
      <c r="A39" s="55"/>
      <c r="B39" s="55"/>
      <c r="C39" s="55"/>
      <c r="D39" s="55"/>
      <c r="E39" s="55"/>
      <c r="F39" s="251"/>
      <c r="G39" s="55"/>
      <c r="H39" s="55"/>
      <c r="I39" s="240"/>
      <c r="J39" s="241"/>
      <c r="K39" s="265" t="s">
        <v>960</v>
      </c>
      <c r="L39" s="241"/>
      <c r="M39" s="241"/>
      <c r="N39" s="241"/>
      <c r="O39" s="242"/>
    </row>
    <row r="40" spans="1:15" ht="16">
      <c r="A40" s="255" t="s">
        <v>171</v>
      </c>
      <c r="B40" s="55"/>
      <c r="C40" s="55"/>
      <c r="D40" s="55"/>
      <c r="E40" s="55"/>
      <c r="F40" s="251"/>
      <c r="G40" s="55"/>
      <c r="H40" s="55"/>
      <c r="I40" s="624"/>
      <c r="J40" s="540"/>
      <c r="K40" s="540"/>
      <c r="L40" s="540"/>
      <c r="M40" s="540"/>
      <c r="N40" s="540"/>
      <c r="O40" s="625"/>
    </row>
    <row r="41" spans="1:15" ht="16">
      <c r="A41" s="255" t="s">
        <v>172</v>
      </c>
      <c r="B41" s="55"/>
      <c r="C41" s="55"/>
      <c r="D41" s="55"/>
      <c r="E41" s="55"/>
      <c r="F41" s="251"/>
      <c r="G41" s="55"/>
      <c r="H41" s="55"/>
      <c r="I41" s="658"/>
      <c r="J41" s="659"/>
      <c r="K41" s="659"/>
      <c r="L41" s="659"/>
      <c r="M41" s="659"/>
      <c r="N41" s="659"/>
      <c r="O41" s="660"/>
    </row>
    <row r="42" spans="1:15" ht="16">
      <c r="A42" s="255" t="s">
        <v>173</v>
      </c>
      <c r="B42" s="55"/>
      <c r="C42" s="55"/>
      <c r="D42" s="55"/>
      <c r="E42" s="55"/>
      <c r="F42" s="251"/>
      <c r="G42" s="55"/>
      <c r="H42" s="262"/>
      <c r="I42" s="658"/>
      <c r="J42" s="659"/>
      <c r="K42" s="659"/>
      <c r="L42" s="659"/>
      <c r="M42" s="659"/>
      <c r="N42" s="659"/>
      <c r="O42" s="660"/>
    </row>
    <row r="43" spans="1:15" ht="16">
      <c r="A43" s="255" t="s">
        <v>174</v>
      </c>
      <c r="B43" s="55"/>
      <c r="C43" s="55"/>
      <c r="D43" s="55"/>
      <c r="E43" s="55"/>
      <c r="F43" s="251"/>
      <c r="G43" s="55"/>
      <c r="H43" s="55"/>
      <c r="I43" s="624"/>
      <c r="J43" s="540"/>
      <c r="K43" s="540"/>
      <c r="L43" s="540"/>
      <c r="M43" s="540"/>
      <c r="N43" s="540"/>
      <c r="O43" s="625"/>
    </row>
    <row r="44" spans="1:15" ht="16">
      <c r="A44" s="255" t="s">
        <v>175</v>
      </c>
      <c r="B44" s="55"/>
      <c r="C44" s="55"/>
      <c r="D44" s="55"/>
      <c r="E44" s="55"/>
      <c r="F44" s="251"/>
      <c r="G44" s="55"/>
      <c r="H44" s="55"/>
      <c r="I44" s="624"/>
      <c r="J44" s="540"/>
      <c r="K44" s="540"/>
      <c r="L44" s="540"/>
      <c r="M44" s="540"/>
      <c r="N44" s="540"/>
      <c r="O44" s="625"/>
    </row>
    <row r="45" spans="1:15" ht="16">
      <c r="A45" s="255" t="s">
        <v>176</v>
      </c>
      <c r="B45" s="55"/>
      <c r="C45" s="55"/>
      <c r="D45" s="55"/>
      <c r="E45" s="55"/>
      <c r="F45" s="251"/>
      <c r="G45" s="55"/>
      <c r="H45" s="55"/>
      <c r="I45" s="624"/>
      <c r="J45" s="540"/>
      <c r="K45" s="540"/>
      <c r="L45" s="540"/>
      <c r="M45" s="540"/>
      <c r="N45" s="540"/>
      <c r="O45" s="625"/>
    </row>
    <row r="46" spans="1:15" ht="16">
      <c r="A46" s="255" t="s">
        <v>177</v>
      </c>
      <c r="B46" s="55"/>
      <c r="C46" s="55"/>
      <c r="D46" s="55"/>
      <c r="E46" s="55"/>
      <c r="F46" s="251"/>
      <c r="G46" s="55"/>
      <c r="H46" s="55"/>
      <c r="I46" s="624"/>
      <c r="J46" s="540"/>
      <c r="K46" s="540"/>
      <c r="L46" s="540"/>
      <c r="M46" s="540"/>
      <c r="N46" s="540"/>
      <c r="O46" s="625"/>
    </row>
    <row r="47" spans="1:15" ht="17" thickBot="1">
      <c r="A47" s="255" t="s">
        <v>178</v>
      </c>
      <c r="B47" s="55"/>
      <c r="C47" s="55"/>
      <c r="D47" s="55"/>
      <c r="E47" s="55"/>
      <c r="F47" s="251"/>
      <c r="G47" s="55"/>
      <c r="H47" s="55"/>
      <c r="I47" s="626"/>
      <c r="J47" s="627"/>
      <c r="K47" s="627"/>
      <c r="L47" s="627"/>
      <c r="M47" s="627"/>
      <c r="N47" s="627"/>
      <c r="O47" s="628"/>
    </row>
  </sheetData>
  <mergeCells count="23">
    <mergeCell ref="B3:C3"/>
    <mergeCell ref="E3:F3"/>
    <mergeCell ref="H3:I3"/>
    <mergeCell ref="B4:C4"/>
    <mergeCell ref="E4:F4"/>
    <mergeCell ref="H4:I4"/>
    <mergeCell ref="B7:C7"/>
    <mergeCell ref="E7:F7"/>
    <mergeCell ref="H7:I7"/>
    <mergeCell ref="B5:C5"/>
    <mergeCell ref="E5:F5"/>
    <mergeCell ref="H5:I5"/>
    <mergeCell ref="B6:C6"/>
    <mergeCell ref="E6:F6"/>
    <mergeCell ref="H6:I6"/>
    <mergeCell ref="I44:O44"/>
    <mergeCell ref="I45:O45"/>
    <mergeCell ref="I46:O46"/>
    <mergeCell ref="I47:O47"/>
    <mergeCell ref="I40:O40"/>
    <mergeCell ref="I41:O41"/>
    <mergeCell ref="I42:O42"/>
    <mergeCell ref="I43:O43"/>
  </mergeCells>
  <pageMargins left="0.75" right="0.75" top="1" bottom="1" header="0.5" footer="0.5"/>
  <pageSetup scale="70" orientation="landscape" horizontalDpi="300" verticalDpi="300"/>
  <headerFooter>
    <oddFooter>&amp;LHold Time Study Verification&amp;CHEWLETT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83"/>
  <sheetViews>
    <sheetView showGridLines="0" workbookViewId="0">
      <selection activeCell="J13" sqref="J13"/>
    </sheetView>
  </sheetViews>
  <sheetFormatPr baseColWidth="10" defaultColWidth="8.83203125" defaultRowHeight="13"/>
  <cols>
    <col min="1" max="1" width="31.5" customWidth="1"/>
    <col min="2" max="2" width="16.1640625" customWidth="1"/>
    <col min="3" max="3" width="14.5" customWidth="1"/>
    <col min="4" max="4" width="14.33203125" customWidth="1"/>
    <col min="5" max="5" width="16.33203125" customWidth="1"/>
    <col min="6" max="6" width="11.1640625" customWidth="1"/>
    <col min="7" max="7" width="12.1640625" customWidth="1"/>
    <col min="9" max="9" width="14" customWidth="1"/>
  </cols>
  <sheetData>
    <row r="1" spans="1:10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19">
      <c r="A2" s="55"/>
      <c r="B2" s="55"/>
      <c r="C2" s="101" t="s">
        <v>471</v>
      </c>
      <c r="D2" s="55"/>
      <c r="E2" s="55"/>
      <c r="F2" s="55"/>
      <c r="G2" s="55"/>
      <c r="H2" s="55"/>
      <c r="I2" s="55"/>
      <c r="J2" s="55"/>
    </row>
    <row r="3" spans="1:10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0">
      <c r="A4" s="98" t="s">
        <v>472</v>
      </c>
      <c r="B4" s="514"/>
      <c r="C4" s="62"/>
      <c r="D4" s="102"/>
      <c r="E4" s="100"/>
      <c r="F4" s="100" t="s">
        <v>480</v>
      </c>
      <c r="G4" s="142">
        <f>ResTmLoc1!D8</f>
        <v>2.125</v>
      </c>
      <c r="H4" s="62"/>
      <c r="I4" s="63"/>
      <c r="J4" s="55"/>
    </row>
    <row r="5" spans="1:10">
      <c r="A5" s="98" t="s">
        <v>473</v>
      </c>
      <c r="B5" s="514"/>
      <c r="C5" s="514"/>
      <c r="D5" s="515"/>
      <c r="E5" s="100"/>
      <c r="F5" s="100" t="s">
        <v>481</v>
      </c>
      <c r="G5" s="142">
        <f>ResTmLoc1!D8</f>
        <v>2.125</v>
      </c>
      <c r="H5" s="62"/>
      <c r="I5" s="63"/>
      <c r="J5" s="55"/>
    </row>
    <row r="6" spans="1:10">
      <c r="A6" s="98" t="s">
        <v>474</v>
      </c>
      <c r="B6" s="138" t="str">
        <f>Outline!H6</f>
        <v>TBD</v>
      </c>
      <c r="C6" s="169" t="str">
        <f>Outline!E4</f>
        <v>Snap Fitment</v>
      </c>
      <c r="D6" s="139"/>
      <c r="E6" s="100"/>
      <c r="F6" s="100" t="s">
        <v>482</v>
      </c>
      <c r="G6" s="127">
        <f>G5-G4</f>
        <v>0</v>
      </c>
      <c r="H6" s="115" t="s">
        <v>490</v>
      </c>
      <c r="I6" s="128">
        <f>G6/G5</f>
        <v>0</v>
      </c>
      <c r="J6" s="55"/>
    </row>
    <row r="7" spans="1:10">
      <c r="A7" s="98" t="s">
        <v>475</v>
      </c>
      <c r="B7" s="138">
        <f>Outline!E7</f>
        <v>4</v>
      </c>
      <c r="C7" s="140"/>
      <c r="D7" s="141"/>
      <c r="E7" s="100"/>
      <c r="F7" s="100" t="s">
        <v>489</v>
      </c>
      <c r="G7" s="140">
        <f>EquipmentLoc1!D18</f>
        <v>13</v>
      </c>
      <c r="H7" s="62"/>
      <c r="I7" s="63"/>
      <c r="J7" s="55"/>
    </row>
    <row r="8" spans="1:10">
      <c r="A8" s="98" t="s">
        <v>476</v>
      </c>
      <c r="B8" s="514"/>
      <c r="C8" s="514"/>
      <c r="D8" s="515"/>
      <c r="E8" s="100"/>
      <c r="F8" s="100" t="s">
        <v>483</v>
      </c>
      <c r="G8" s="142">
        <f>ResTmLoc1!D10</f>
        <v>2.3985890652557318</v>
      </c>
      <c r="H8" s="116" t="s">
        <v>491</v>
      </c>
      <c r="I8" s="144">
        <f>G8*28.375</f>
        <v>68.059964726631392</v>
      </c>
      <c r="J8" s="55"/>
    </row>
    <row r="9" spans="1:10">
      <c r="A9" s="98" t="s">
        <v>477</v>
      </c>
      <c r="B9" s="99" t="str">
        <f>Outline!E6</f>
        <v>Rev 7</v>
      </c>
      <c r="C9" s="62"/>
      <c r="D9" s="102"/>
      <c r="E9" s="100"/>
      <c r="F9" s="100" t="s">
        <v>484</v>
      </c>
      <c r="G9" s="140" t="str">
        <f>Outline!H4</f>
        <v>TBD</v>
      </c>
      <c r="H9" s="62"/>
      <c r="I9" s="63"/>
      <c r="J9" s="55"/>
    </row>
    <row r="10" spans="1:10">
      <c r="A10" s="98" t="s">
        <v>478</v>
      </c>
      <c r="B10" s="99" t="str">
        <f>Outline!H7</f>
        <v>Gary Freiberg</v>
      </c>
      <c r="C10" s="62"/>
      <c r="D10" s="102"/>
      <c r="E10" s="117"/>
      <c r="F10" s="112" t="s">
        <v>487</v>
      </c>
      <c r="G10" s="143" t="str">
        <f>EquipmentLoc1!D17</f>
        <v>GP</v>
      </c>
      <c r="H10" s="62"/>
      <c r="I10" s="63"/>
      <c r="J10" s="55"/>
    </row>
    <row r="11" spans="1:10" ht="14" thickBot="1">
      <c r="A11" s="104" t="s">
        <v>479</v>
      </c>
      <c r="B11" s="129" t="s">
        <v>548</v>
      </c>
      <c r="C11" s="69"/>
      <c r="D11" s="105"/>
      <c r="E11" s="106"/>
      <c r="F11" s="106" t="s">
        <v>488</v>
      </c>
      <c r="G11" s="143">
        <f>EquipmentLoc1!D24</f>
        <v>0</v>
      </c>
      <c r="H11" s="113"/>
      <c r="I11" s="114"/>
      <c r="J11" s="55"/>
    </row>
    <row r="12" spans="1:10" ht="14" thickTop="1">
      <c r="A12" s="107" t="s">
        <v>492</v>
      </c>
      <c r="B12" s="123" t="s">
        <v>542</v>
      </c>
      <c r="C12" s="122" t="s">
        <v>230</v>
      </c>
      <c r="D12" s="124" t="s">
        <v>543</v>
      </c>
      <c r="E12" s="124" t="s">
        <v>544</v>
      </c>
      <c r="F12" s="123" t="s">
        <v>542</v>
      </c>
      <c r="G12" s="122" t="s">
        <v>230</v>
      </c>
      <c r="H12" s="124" t="s">
        <v>543</v>
      </c>
      <c r="I12" s="124" t="s">
        <v>544</v>
      </c>
      <c r="J12" s="55"/>
    </row>
    <row r="13" spans="1:10">
      <c r="A13" s="103" t="s">
        <v>938</v>
      </c>
      <c r="B13" s="137" t="str">
        <f>Outline!B6</f>
        <v>Dowlex 2027A  LLDPE</v>
      </c>
      <c r="C13" s="131"/>
      <c r="D13" s="133"/>
      <c r="E13" s="133"/>
      <c r="F13" s="516"/>
      <c r="G13" s="148" t="s">
        <v>89</v>
      </c>
      <c r="H13" s="148"/>
      <c r="I13" s="26"/>
      <c r="J13" s="55"/>
    </row>
    <row r="14" spans="1:10">
      <c r="A14" s="103" t="s">
        <v>493</v>
      </c>
      <c r="B14" s="137">
        <f>ResTmLoc1!D9</f>
        <v>0.92</v>
      </c>
      <c r="C14" s="131" t="s">
        <v>570</v>
      </c>
      <c r="D14" s="133"/>
      <c r="E14" s="133"/>
      <c r="F14" s="518"/>
      <c r="G14" s="148" t="s">
        <v>90</v>
      </c>
      <c r="H14" s="148"/>
      <c r="I14" s="26"/>
      <c r="J14" s="55"/>
    </row>
    <row r="15" spans="1:10">
      <c r="A15" s="103" t="s">
        <v>494</v>
      </c>
      <c r="B15" s="137" t="str">
        <f>Outline!B7</f>
        <v>TBD</v>
      </c>
      <c r="C15" s="131"/>
      <c r="D15" s="133"/>
      <c r="E15" s="133"/>
      <c r="F15" s="134"/>
      <c r="G15" s="149" t="s">
        <v>267</v>
      </c>
      <c r="H15" s="149"/>
      <c r="I15" s="26"/>
      <c r="J15" s="55"/>
    </row>
    <row r="16" spans="1:10">
      <c r="A16" s="103" t="s">
        <v>495</v>
      </c>
      <c r="B16" s="367"/>
      <c r="C16" s="131"/>
      <c r="D16" s="133"/>
      <c r="E16" s="133"/>
      <c r="F16" s="135"/>
      <c r="G16" s="150" t="s">
        <v>236</v>
      </c>
      <c r="H16" s="151"/>
      <c r="I16" s="148"/>
      <c r="J16" s="55"/>
    </row>
    <row r="17" spans="1:10">
      <c r="A17" s="103" t="s">
        <v>496</v>
      </c>
      <c r="B17" s="367"/>
      <c r="C17" s="131"/>
      <c r="D17" s="133"/>
      <c r="E17" s="133"/>
      <c r="F17" s="136"/>
      <c r="G17" s="152" t="s">
        <v>237</v>
      </c>
      <c r="H17" s="152"/>
      <c r="I17" s="149"/>
      <c r="J17" s="55"/>
    </row>
    <row r="18" spans="1:10">
      <c r="A18" s="103" t="s">
        <v>497</v>
      </c>
      <c r="B18" s="369">
        <f>IF(F18=0,0,(F18*1.8)+32)</f>
        <v>0</v>
      </c>
      <c r="C18" s="130" t="s">
        <v>571</v>
      </c>
      <c r="D18" s="133"/>
      <c r="E18" s="133"/>
      <c r="F18" s="521"/>
      <c r="G18" s="130" t="s">
        <v>216</v>
      </c>
      <c r="H18" s="133"/>
      <c r="I18" s="133"/>
      <c r="J18" s="55"/>
    </row>
    <row r="19" spans="1:10">
      <c r="A19" s="103" t="s">
        <v>498</v>
      </c>
      <c r="B19" s="369">
        <f>IF(F19=0,0,(F19*1.8)+32)</f>
        <v>0</v>
      </c>
      <c r="C19" s="130" t="s">
        <v>571</v>
      </c>
      <c r="D19" s="133"/>
      <c r="E19" s="133"/>
      <c r="F19" s="521"/>
      <c r="G19" s="130" t="s">
        <v>216</v>
      </c>
      <c r="H19" s="133"/>
      <c r="I19" s="133"/>
      <c r="J19" s="55"/>
    </row>
    <row r="20" spans="1:10">
      <c r="A20" s="103" t="s">
        <v>499</v>
      </c>
      <c r="B20" s="147">
        <f>ResTmLoc1!F31</f>
        <v>0</v>
      </c>
      <c r="C20" s="131" t="s">
        <v>231</v>
      </c>
      <c r="D20" s="133"/>
      <c r="E20" s="133"/>
      <c r="F20" s="26"/>
      <c r="G20" s="26"/>
      <c r="H20" s="26"/>
      <c r="I20" s="26"/>
      <c r="J20" s="55"/>
    </row>
    <row r="21" spans="1:10">
      <c r="A21" s="103" t="s">
        <v>500</v>
      </c>
      <c r="B21" s="137">
        <f>'4 Corners-Final Window'!N12</f>
        <v>0</v>
      </c>
      <c r="C21" s="130" t="s">
        <v>571</v>
      </c>
      <c r="D21" s="365"/>
      <c r="E21" s="365"/>
      <c r="F21" s="147">
        <f>IF(B21=0,0,(B21-32)/1.8)</f>
        <v>0</v>
      </c>
      <c r="G21" s="130" t="s">
        <v>216</v>
      </c>
      <c r="H21" s="365"/>
      <c r="I21" s="365"/>
      <c r="J21" s="55"/>
    </row>
    <row r="22" spans="1:10">
      <c r="A22" s="103" t="s">
        <v>501</v>
      </c>
      <c r="B22" s="137">
        <f>'4 Corners-Final Window'!N11</f>
        <v>0</v>
      </c>
      <c r="C22" s="130" t="s">
        <v>571</v>
      </c>
      <c r="D22" s="365"/>
      <c r="E22" s="365"/>
      <c r="F22" s="147">
        <f t="shared" ref="F22:F36" si="0">IF(B22=0,0,(B22-32)/1.8)</f>
        <v>0</v>
      </c>
      <c r="G22" s="130" t="s">
        <v>216</v>
      </c>
      <c r="H22" s="365"/>
      <c r="I22" s="365"/>
      <c r="J22" s="55"/>
    </row>
    <row r="23" spans="1:10">
      <c r="A23" s="103" t="s">
        <v>501</v>
      </c>
      <c r="B23" s="137">
        <f>'4 Corners-Final Window'!N11</f>
        <v>0</v>
      </c>
      <c r="C23" s="130" t="s">
        <v>571</v>
      </c>
      <c r="D23" s="365"/>
      <c r="E23" s="365"/>
      <c r="F23" s="147">
        <f t="shared" si="0"/>
        <v>0</v>
      </c>
      <c r="G23" s="130" t="s">
        <v>216</v>
      </c>
      <c r="H23" s="365"/>
      <c r="I23" s="365"/>
      <c r="J23" s="55"/>
    </row>
    <row r="24" spans="1:10">
      <c r="A24" s="103" t="s">
        <v>502</v>
      </c>
      <c r="B24" s="137">
        <f>'4 Corners-Final Window'!N10</f>
        <v>0</v>
      </c>
      <c r="C24" s="130" t="s">
        <v>571</v>
      </c>
      <c r="D24" s="365"/>
      <c r="E24" s="365"/>
      <c r="F24" s="147">
        <f t="shared" si="0"/>
        <v>0</v>
      </c>
      <c r="G24" s="130" t="s">
        <v>216</v>
      </c>
      <c r="H24" s="365"/>
      <c r="I24" s="365"/>
      <c r="J24" s="55"/>
    </row>
    <row r="25" spans="1:10">
      <c r="A25" s="103" t="s">
        <v>503</v>
      </c>
      <c r="B25" s="137">
        <f>'4 Corners-Final Window'!N9</f>
        <v>0</v>
      </c>
      <c r="C25" s="130" t="s">
        <v>571</v>
      </c>
      <c r="D25" s="365"/>
      <c r="E25" s="365"/>
      <c r="F25" s="147">
        <f t="shared" si="0"/>
        <v>0</v>
      </c>
      <c r="G25" s="130" t="s">
        <v>216</v>
      </c>
      <c r="H25" s="365"/>
      <c r="I25" s="365"/>
      <c r="J25" s="55"/>
    </row>
    <row r="26" spans="1:10">
      <c r="A26" s="103" t="s">
        <v>504</v>
      </c>
      <c r="B26" s="137">
        <f>'4 Corners-Final Window'!N17</f>
        <v>0</v>
      </c>
      <c r="C26" s="130" t="s">
        <v>571</v>
      </c>
      <c r="D26" s="365"/>
      <c r="E26" s="365"/>
      <c r="F26" s="147">
        <f t="shared" si="0"/>
        <v>0</v>
      </c>
      <c r="G26" s="130" t="s">
        <v>216</v>
      </c>
      <c r="H26" s="365"/>
      <c r="I26" s="365"/>
      <c r="J26" s="55"/>
    </row>
    <row r="27" spans="1:10">
      <c r="A27" s="103" t="s">
        <v>505</v>
      </c>
      <c r="B27" s="137">
        <f>'4 Corners-Final Window'!N13</f>
        <v>0</v>
      </c>
      <c r="C27" s="130" t="s">
        <v>571</v>
      </c>
      <c r="D27" s="365"/>
      <c r="E27" s="365"/>
      <c r="F27" s="147">
        <f t="shared" si="0"/>
        <v>0</v>
      </c>
      <c r="G27" s="130" t="s">
        <v>216</v>
      </c>
      <c r="H27" s="365"/>
      <c r="I27" s="365"/>
      <c r="J27" s="55"/>
    </row>
    <row r="28" spans="1:10">
      <c r="A28" s="103" t="s">
        <v>506</v>
      </c>
      <c r="B28" s="137">
        <f>'4 Corners-Final Window'!N13</f>
        <v>0</v>
      </c>
      <c r="C28" s="130" t="s">
        <v>571</v>
      </c>
      <c r="D28" s="365"/>
      <c r="E28" s="365"/>
      <c r="F28" s="147">
        <f t="shared" si="0"/>
        <v>0</v>
      </c>
      <c r="G28" s="130" t="s">
        <v>216</v>
      </c>
      <c r="H28" s="365"/>
      <c r="I28" s="365"/>
      <c r="J28" s="55"/>
    </row>
    <row r="29" spans="1:10">
      <c r="A29" s="103" t="s">
        <v>507</v>
      </c>
      <c r="B29" s="137">
        <f>'4 Corners-Final Window'!N13</f>
        <v>0</v>
      </c>
      <c r="C29" s="130" t="s">
        <v>571</v>
      </c>
      <c r="D29" s="365"/>
      <c r="E29" s="365"/>
      <c r="F29" s="147">
        <f t="shared" si="0"/>
        <v>0</v>
      </c>
      <c r="G29" s="130" t="s">
        <v>216</v>
      </c>
      <c r="H29" s="365"/>
      <c r="I29" s="365"/>
      <c r="J29" s="55"/>
    </row>
    <row r="30" spans="1:10">
      <c r="A30" s="103" t="s">
        <v>508</v>
      </c>
      <c r="B30" s="137">
        <f>'4 Corners-Final Window'!N13</f>
        <v>0</v>
      </c>
      <c r="C30" s="130" t="s">
        <v>571</v>
      </c>
      <c r="D30" s="365"/>
      <c r="E30" s="365"/>
      <c r="F30" s="147">
        <f t="shared" si="0"/>
        <v>0</v>
      </c>
      <c r="G30" s="130" t="s">
        <v>216</v>
      </c>
      <c r="H30" s="365"/>
      <c r="I30" s="365"/>
      <c r="J30" s="55"/>
    </row>
    <row r="31" spans="1:10">
      <c r="A31" s="103" t="s">
        <v>509</v>
      </c>
      <c r="B31" s="145">
        <f>1-'Cavity Balance'!G27</f>
        <v>0.94825511432009635</v>
      </c>
      <c r="C31" s="130"/>
      <c r="D31" s="365"/>
      <c r="E31" s="365"/>
      <c r="F31" s="26"/>
      <c r="G31" s="26"/>
      <c r="H31" s="26"/>
      <c r="I31" s="26"/>
      <c r="J31" s="55"/>
    </row>
    <row r="32" spans="1:10">
      <c r="A32" s="103" t="s">
        <v>510</v>
      </c>
      <c r="B32" s="137">
        <f>'4 Corners-Final Window'!N18</f>
        <v>0</v>
      </c>
      <c r="C32" s="130" t="s">
        <v>571</v>
      </c>
      <c r="D32" s="365"/>
      <c r="E32" s="365"/>
      <c r="F32" s="147">
        <f t="shared" si="0"/>
        <v>0</v>
      </c>
      <c r="G32" s="130" t="s">
        <v>216</v>
      </c>
      <c r="H32" s="365"/>
      <c r="I32" s="365"/>
      <c r="J32" s="55"/>
    </row>
    <row r="33" spans="1:10">
      <c r="A33" s="103" t="s">
        <v>511</v>
      </c>
      <c r="B33" s="137">
        <f>'4 Corners-Final Window'!N20</f>
        <v>0</v>
      </c>
      <c r="C33" s="130" t="s">
        <v>571</v>
      </c>
      <c r="D33" s="365"/>
      <c r="E33" s="365"/>
      <c r="F33" s="147">
        <f t="shared" si="0"/>
        <v>0</v>
      </c>
      <c r="G33" s="130" t="s">
        <v>216</v>
      </c>
      <c r="H33" s="365"/>
      <c r="I33" s="365"/>
      <c r="J33" s="55"/>
    </row>
    <row r="34" spans="1:10">
      <c r="A34" s="103" t="s">
        <v>512</v>
      </c>
      <c r="B34" s="137">
        <f>'4 Corners-Final Window'!N21</f>
        <v>0</v>
      </c>
      <c r="C34" s="130" t="s">
        <v>571</v>
      </c>
      <c r="D34" s="365"/>
      <c r="E34" s="365"/>
      <c r="F34" s="147">
        <f t="shared" si="0"/>
        <v>0</v>
      </c>
      <c r="G34" s="130" t="s">
        <v>216</v>
      </c>
      <c r="H34" s="365"/>
      <c r="I34" s="365"/>
      <c r="J34" s="55"/>
    </row>
    <row r="35" spans="1:10">
      <c r="A35" s="103" t="s">
        <v>426</v>
      </c>
      <c r="B35" s="137">
        <f>'4 Corners-Final Window'!N22</f>
        <v>0</v>
      </c>
      <c r="C35" s="130" t="s">
        <v>571</v>
      </c>
      <c r="D35" s="365"/>
      <c r="E35" s="365"/>
      <c r="F35" s="147">
        <f t="shared" si="0"/>
        <v>0</v>
      </c>
      <c r="G35" s="130" t="s">
        <v>216</v>
      </c>
      <c r="H35" s="365"/>
      <c r="I35" s="365"/>
      <c r="J35" s="55"/>
    </row>
    <row r="36" spans="1:10">
      <c r="A36" s="103" t="s">
        <v>513</v>
      </c>
      <c r="B36" s="137">
        <f>'4 Corners-Final Window'!N23</f>
        <v>0</v>
      </c>
      <c r="C36" s="130" t="s">
        <v>571</v>
      </c>
      <c r="D36" s="365"/>
      <c r="E36" s="365"/>
      <c r="F36" s="147">
        <f t="shared" si="0"/>
        <v>0</v>
      </c>
      <c r="G36" s="130" t="s">
        <v>216</v>
      </c>
      <c r="H36" s="365"/>
      <c r="I36" s="365"/>
      <c r="J36" s="55"/>
    </row>
    <row r="37" spans="1:10">
      <c r="A37" s="103" t="s">
        <v>514</v>
      </c>
      <c r="B37" s="137">
        <f>'4 Corners-Final Window'!N35</f>
        <v>2.4</v>
      </c>
      <c r="C37" s="131" t="s">
        <v>572</v>
      </c>
      <c r="D37" s="365"/>
      <c r="E37" s="365"/>
      <c r="F37" s="137">
        <f>IF(B37=0,0,(B37*25.4))</f>
        <v>60.959999999999994</v>
      </c>
      <c r="G37" s="131" t="s">
        <v>217</v>
      </c>
      <c r="H37" s="365"/>
      <c r="I37" s="365"/>
      <c r="J37" s="55"/>
    </row>
    <row r="38" spans="1:10">
      <c r="A38" s="103" t="s">
        <v>515</v>
      </c>
      <c r="B38" s="137">
        <f>'4 Corners-Final Window'!N52</f>
        <v>0</v>
      </c>
      <c r="C38" s="131" t="s">
        <v>573</v>
      </c>
      <c r="D38" s="365"/>
      <c r="E38" s="365"/>
      <c r="F38" s="26"/>
      <c r="G38" s="26"/>
      <c r="H38" s="26"/>
      <c r="I38" s="26"/>
      <c r="J38" s="55"/>
    </row>
    <row r="39" spans="1:10">
      <c r="A39" s="103" t="s">
        <v>516</v>
      </c>
      <c r="B39" s="340">
        <f>'4 Corners-Final Window'!N26</f>
        <v>0</v>
      </c>
      <c r="C39" s="131" t="s">
        <v>574</v>
      </c>
      <c r="D39" s="365"/>
      <c r="E39" s="365"/>
      <c r="F39" s="340">
        <f>IF(B39=0,0,(B39/14.504))</f>
        <v>0</v>
      </c>
      <c r="G39" s="131" t="s">
        <v>218</v>
      </c>
      <c r="H39" s="365"/>
      <c r="I39" s="365"/>
      <c r="J39" s="55"/>
    </row>
    <row r="40" spans="1:10">
      <c r="A40" s="103" t="s">
        <v>517</v>
      </c>
      <c r="B40" s="341">
        <f>SUM(G7*B39)</f>
        <v>0</v>
      </c>
      <c r="C40" s="131" t="s">
        <v>574</v>
      </c>
      <c r="D40" s="365"/>
      <c r="E40" s="365"/>
      <c r="F40" s="341">
        <f>IF(G39=0,0,(F39*G7))</f>
        <v>0</v>
      </c>
      <c r="G40" s="131" t="s">
        <v>219</v>
      </c>
      <c r="H40" s="365"/>
      <c r="I40" s="365"/>
      <c r="J40" s="55"/>
    </row>
    <row r="41" spans="1:10">
      <c r="A41" s="103" t="s">
        <v>518</v>
      </c>
      <c r="B41" s="340">
        <f>'4 Corners-Final Window'!N30</f>
        <v>1200</v>
      </c>
      <c r="C41" s="131" t="s">
        <v>574</v>
      </c>
      <c r="D41" s="365"/>
      <c r="E41" s="365"/>
      <c r="F41" s="340">
        <f>IF(B41=0,0,(B41/14.504))</f>
        <v>82.735797021511303</v>
      </c>
      <c r="G41" s="131" t="s">
        <v>218</v>
      </c>
      <c r="H41" s="365"/>
      <c r="I41" s="365"/>
      <c r="J41" s="55"/>
    </row>
    <row r="42" spans="1:10">
      <c r="A42" s="103" t="s">
        <v>519</v>
      </c>
      <c r="B42" s="340">
        <f>'4 Corners-Final Window'!N29</f>
        <v>32</v>
      </c>
      <c r="C42" s="131" t="s">
        <v>574</v>
      </c>
      <c r="D42" s="365"/>
      <c r="E42" s="365"/>
      <c r="F42" s="340">
        <f>IF(B42=0,0,(B42/14.504))</f>
        <v>2.2062879205736348</v>
      </c>
      <c r="G42" s="131" t="s">
        <v>218</v>
      </c>
      <c r="H42" s="365"/>
      <c r="I42" s="365"/>
      <c r="J42" s="55"/>
    </row>
    <row r="43" spans="1:10">
      <c r="A43" s="103" t="s">
        <v>520</v>
      </c>
      <c r="B43" s="137">
        <f>'4 Corners-Final Window'!N37</f>
        <v>0.33</v>
      </c>
      <c r="C43" s="131" t="s">
        <v>576</v>
      </c>
      <c r="D43" s="365"/>
      <c r="E43" s="365"/>
      <c r="F43" s="26"/>
      <c r="G43" s="26"/>
      <c r="H43" s="26"/>
      <c r="I43" s="26"/>
      <c r="J43" s="55"/>
    </row>
    <row r="44" spans="1:10">
      <c r="A44" s="103" t="s">
        <v>521</v>
      </c>
      <c r="B44" s="137" t="e">
        <f>SUM('4 Corners-Final Window'!N38+'4 Corners-Final Window'!N39)</f>
        <v>#VALUE!</v>
      </c>
      <c r="C44" s="131" t="s">
        <v>576</v>
      </c>
      <c r="D44" s="365"/>
      <c r="E44" s="365"/>
      <c r="F44" s="26"/>
      <c r="G44" s="26"/>
      <c r="H44" s="26"/>
      <c r="I44" s="26"/>
      <c r="J44" s="55"/>
    </row>
    <row r="45" spans="1:10">
      <c r="A45" s="103" t="s">
        <v>575</v>
      </c>
      <c r="B45" s="137">
        <f>'4 Corners-Final Window'!N40</f>
        <v>10</v>
      </c>
      <c r="C45" s="131" t="s">
        <v>576</v>
      </c>
      <c r="D45" s="365"/>
      <c r="E45" s="365"/>
      <c r="F45" s="26"/>
      <c r="G45" s="26"/>
      <c r="H45" s="26"/>
      <c r="I45" s="26"/>
      <c r="J45" s="55"/>
    </row>
    <row r="46" spans="1:10">
      <c r="A46" s="103" t="s">
        <v>522</v>
      </c>
      <c r="B46" s="137">
        <f>'4 Corners-Final Window'!N53</f>
        <v>0</v>
      </c>
      <c r="C46" s="131" t="s">
        <v>576</v>
      </c>
      <c r="D46" s="365"/>
      <c r="E46" s="365"/>
      <c r="F46" s="26"/>
      <c r="G46" s="26"/>
      <c r="H46" s="26"/>
      <c r="I46" s="26"/>
      <c r="J46" s="55"/>
    </row>
    <row r="47" spans="1:10">
      <c r="A47" s="103" t="s">
        <v>523</v>
      </c>
      <c r="B47" s="137">
        <f>'4 Corners-Final Window'!N36</f>
        <v>0.84</v>
      </c>
      <c r="C47" s="131" t="s">
        <v>576</v>
      </c>
      <c r="D47" s="365"/>
      <c r="E47" s="365"/>
      <c r="F47" s="26"/>
      <c r="G47" s="26"/>
      <c r="H47" s="26"/>
      <c r="I47" s="26"/>
      <c r="J47" s="55"/>
    </row>
    <row r="48" spans="1:10">
      <c r="A48" s="103" t="s">
        <v>524</v>
      </c>
      <c r="B48" s="137">
        <f>'4 Corners-Final Window'!N42</f>
        <v>0.3</v>
      </c>
      <c r="C48" s="131"/>
      <c r="D48" s="365"/>
      <c r="E48" s="365"/>
      <c r="F48" s="26"/>
      <c r="G48" s="26"/>
      <c r="H48" s="26"/>
      <c r="I48" s="26"/>
      <c r="J48" s="55"/>
    </row>
    <row r="49" spans="1:10">
      <c r="A49" s="103" t="s">
        <v>525</v>
      </c>
      <c r="B49" s="146">
        <f>ResTmLoc1!D7</f>
        <v>17.68</v>
      </c>
      <c r="C49" s="131" t="s">
        <v>576</v>
      </c>
      <c r="D49" s="365"/>
      <c r="E49" s="365"/>
      <c r="F49" s="26"/>
      <c r="G49" s="26"/>
      <c r="H49" s="26"/>
      <c r="I49" s="26"/>
      <c r="J49" s="55"/>
    </row>
    <row r="50" spans="1:10">
      <c r="A50" s="103" t="s">
        <v>526</v>
      </c>
      <c r="B50" s="147">
        <f>ResTmLoc1!F13</f>
        <v>11.457529559748428</v>
      </c>
      <c r="C50" s="131" t="s">
        <v>577</v>
      </c>
      <c r="D50" s="365"/>
      <c r="E50" s="365"/>
      <c r="F50" s="26"/>
      <c r="G50" s="26"/>
      <c r="H50" s="26"/>
      <c r="I50" s="26"/>
      <c r="J50" s="55"/>
    </row>
    <row r="51" spans="1:10">
      <c r="A51" s="103" t="s">
        <v>527</v>
      </c>
      <c r="B51" s="137" t="str">
        <f>'4 Corners-Final Window'!N31</f>
        <v>parallel</v>
      </c>
      <c r="C51" s="131" t="s">
        <v>932</v>
      </c>
      <c r="D51" s="365"/>
      <c r="E51" s="365"/>
      <c r="F51" s="26"/>
      <c r="G51" s="26"/>
      <c r="H51" s="26"/>
      <c r="I51" s="26"/>
      <c r="J51" s="55"/>
    </row>
    <row r="52" spans="1:10">
      <c r="A52" s="103" t="s">
        <v>528</v>
      </c>
      <c r="B52" s="146">
        <f>'4 Corners-Final Window'!N32</f>
        <v>0.32</v>
      </c>
      <c r="C52" s="131" t="s">
        <v>578</v>
      </c>
      <c r="D52" s="365"/>
      <c r="E52" s="365"/>
      <c r="F52" s="137">
        <f>IF(B52=0,0,(B52*25.4))</f>
        <v>8.1280000000000001</v>
      </c>
      <c r="G52" s="131" t="s">
        <v>220</v>
      </c>
      <c r="H52" s="365"/>
      <c r="I52" s="365"/>
      <c r="J52" s="55"/>
    </row>
    <row r="53" spans="1:10">
      <c r="A53" s="103" t="s">
        <v>529</v>
      </c>
      <c r="B53" s="146">
        <f>'4 Corners-Final Window'!N54</f>
        <v>0</v>
      </c>
      <c r="C53" s="131" t="s">
        <v>578</v>
      </c>
      <c r="D53" s="365"/>
      <c r="E53" s="365"/>
      <c r="F53" s="137">
        <f>IF(B53=0,0,(B53*25.4))</f>
        <v>0</v>
      </c>
      <c r="G53" s="131" t="s">
        <v>220</v>
      </c>
      <c r="H53" s="365"/>
      <c r="I53" s="365"/>
      <c r="J53" s="55"/>
    </row>
    <row r="54" spans="1:10">
      <c r="A54" s="103" t="s">
        <v>530</v>
      </c>
      <c r="B54" s="146">
        <f>'4 Corners-Final Window'!N55</f>
        <v>0</v>
      </c>
      <c r="C54" s="131" t="s">
        <v>578</v>
      </c>
      <c r="D54" s="365"/>
      <c r="E54" s="365"/>
      <c r="F54" s="137">
        <f>IF(B54=0,0,(B54*25.4))</f>
        <v>0</v>
      </c>
      <c r="G54" s="131" t="s">
        <v>220</v>
      </c>
      <c r="H54" s="365"/>
      <c r="I54" s="365"/>
      <c r="J54" s="55"/>
    </row>
    <row r="55" spans="1:10">
      <c r="A55" s="103" t="s">
        <v>531</v>
      </c>
      <c r="B55" s="146">
        <f>'4 Corners-Final Window'!N33</f>
        <v>0.27</v>
      </c>
      <c r="C55" s="131" t="s">
        <v>578</v>
      </c>
      <c r="D55" s="365"/>
      <c r="E55" s="365"/>
      <c r="F55" s="137">
        <f>IF(B55=0,0,(B55*25.4))</f>
        <v>6.8579999999999997</v>
      </c>
      <c r="G55" s="131" t="s">
        <v>220</v>
      </c>
      <c r="H55" s="365"/>
      <c r="I55" s="365"/>
      <c r="J55" s="55"/>
    </row>
    <row r="56" spans="1:10" ht="14" thickBot="1">
      <c r="A56" s="110" t="s">
        <v>532</v>
      </c>
      <c r="B56" s="137">
        <f>'4 Corners-Final Window'!N34</f>
        <v>48</v>
      </c>
      <c r="C56" s="132" t="s">
        <v>579</v>
      </c>
      <c r="D56" s="366"/>
      <c r="E56" s="365"/>
      <c r="F56" s="26"/>
      <c r="G56" s="26"/>
      <c r="H56" s="26"/>
      <c r="I56" s="26"/>
      <c r="J56" s="55"/>
    </row>
    <row r="57" spans="1:10" ht="14" thickTop="1">
      <c r="A57" s="121" t="s">
        <v>533</v>
      </c>
      <c r="B57" s="126" t="s">
        <v>677</v>
      </c>
      <c r="C57" s="109" t="s">
        <v>678</v>
      </c>
      <c r="D57" s="109"/>
      <c r="E57" s="109"/>
      <c r="F57" s="109"/>
      <c r="G57" s="109"/>
      <c r="H57" s="109"/>
      <c r="I57" s="109"/>
      <c r="J57" s="55"/>
    </row>
    <row r="58" spans="1:10">
      <c r="A58" s="103" t="s">
        <v>534</v>
      </c>
      <c r="B58" s="367"/>
      <c r="C58" s="26"/>
      <c r="D58" s="26"/>
      <c r="E58" s="26"/>
      <c r="F58" s="26"/>
      <c r="G58" s="26"/>
      <c r="H58" s="26"/>
      <c r="I58" s="26"/>
      <c r="J58" s="55"/>
    </row>
    <row r="59" spans="1:10">
      <c r="A59" s="103" t="s">
        <v>439</v>
      </c>
      <c r="B59" s="367"/>
      <c r="C59" s="26"/>
      <c r="D59" s="26"/>
      <c r="E59" s="26"/>
      <c r="F59" s="26"/>
      <c r="G59" s="26"/>
      <c r="H59" s="26"/>
      <c r="I59" s="26"/>
      <c r="J59" s="55"/>
    </row>
    <row r="60" spans="1:10">
      <c r="A60" s="103" t="s">
        <v>535</v>
      </c>
      <c r="B60" s="367"/>
      <c r="C60" s="26"/>
      <c r="D60" s="26"/>
      <c r="E60" s="26"/>
      <c r="F60" s="26"/>
      <c r="G60" s="26"/>
      <c r="H60" s="26"/>
      <c r="I60" s="26"/>
      <c r="J60" s="55"/>
    </row>
    <row r="61" spans="1:10">
      <c r="A61" s="103" t="s">
        <v>536</v>
      </c>
      <c r="B61" s="367"/>
      <c r="C61" s="26"/>
      <c r="D61" s="26"/>
      <c r="E61" s="26" t="s">
        <v>797</v>
      </c>
      <c r="F61" s="26"/>
      <c r="G61" s="26"/>
      <c r="H61" s="26"/>
      <c r="I61" s="26"/>
      <c r="J61" s="55"/>
    </row>
    <row r="62" spans="1:10">
      <c r="A62" s="103" t="s">
        <v>537</v>
      </c>
      <c r="B62" s="367"/>
      <c r="C62" s="26"/>
      <c r="D62" s="26"/>
      <c r="E62" s="26"/>
      <c r="F62" s="26"/>
      <c r="G62" s="26"/>
      <c r="H62" s="26"/>
      <c r="I62" s="26"/>
      <c r="J62" s="55"/>
    </row>
    <row r="63" spans="1:10">
      <c r="A63" s="103" t="s">
        <v>538</v>
      </c>
      <c r="B63" s="367"/>
      <c r="C63" s="26"/>
      <c r="D63" s="26"/>
      <c r="E63" s="26"/>
      <c r="F63" s="26"/>
      <c r="G63" s="26"/>
      <c r="H63" s="26"/>
      <c r="I63" s="26"/>
      <c r="J63" s="55"/>
    </row>
    <row r="64" spans="1:10">
      <c r="A64" s="103" t="s">
        <v>539</v>
      </c>
      <c r="B64" s="367"/>
      <c r="C64" s="26"/>
      <c r="D64" s="26"/>
      <c r="E64" s="26"/>
      <c r="F64" s="26"/>
      <c r="G64" s="26"/>
      <c r="H64" s="26"/>
      <c r="I64" s="26"/>
      <c r="J64" s="55"/>
    </row>
    <row r="65" spans="1:10">
      <c r="A65" s="103" t="s">
        <v>540</v>
      </c>
      <c r="B65" s="367"/>
      <c r="C65" s="26"/>
      <c r="D65" s="26"/>
      <c r="E65" s="26"/>
      <c r="F65" s="26"/>
      <c r="G65" s="26"/>
      <c r="H65" s="26"/>
      <c r="I65" s="26"/>
      <c r="J65" s="55"/>
    </row>
    <row r="66" spans="1:10" ht="14" thickBot="1">
      <c r="A66" s="103" t="s">
        <v>682</v>
      </c>
      <c r="B66" s="367"/>
      <c r="C66" s="111"/>
      <c r="D66" s="111"/>
      <c r="E66" s="26"/>
      <c r="F66" s="26"/>
      <c r="G66" s="26"/>
      <c r="H66" s="111"/>
      <c r="I66" s="111"/>
      <c r="J66" s="55"/>
    </row>
    <row r="67" spans="1:10" ht="15" thickTop="1" thickBot="1">
      <c r="A67" s="110" t="s">
        <v>364</v>
      </c>
      <c r="B67" s="367"/>
      <c r="C67" s="111"/>
      <c r="D67" s="111"/>
      <c r="E67" s="118"/>
      <c r="F67" s="118"/>
      <c r="G67" s="118"/>
      <c r="H67" s="118"/>
      <c r="I67" s="119"/>
      <c r="J67" s="55"/>
    </row>
    <row r="68" spans="1:10" ht="15" thickTop="1" thickBot="1">
      <c r="A68" s="110" t="s">
        <v>713</v>
      </c>
      <c r="B68" s="367"/>
      <c r="C68" s="111"/>
      <c r="D68" s="111"/>
      <c r="E68" s="62"/>
      <c r="F68" s="62"/>
      <c r="G68" s="62"/>
      <c r="H68" s="62"/>
      <c r="I68" s="63"/>
      <c r="J68" s="55"/>
    </row>
    <row r="69" spans="1:10" ht="15" thickTop="1" thickBot="1">
      <c r="A69" s="110" t="s">
        <v>714</v>
      </c>
      <c r="B69" s="367"/>
      <c r="C69" s="111"/>
      <c r="D69" s="111"/>
      <c r="E69" s="62"/>
      <c r="F69" s="62"/>
      <c r="G69" s="62"/>
      <c r="H69" s="62"/>
      <c r="I69" s="63"/>
      <c r="J69" s="55"/>
    </row>
    <row r="70" spans="1:10" ht="14" thickTop="1">
      <c r="A70" s="98" t="s">
        <v>715</v>
      </c>
      <c r="B70" s="62"/>
      <c r="C70" s="62"/>
      <c r="D70" s="62"/>
      <c r="E70" s="62"/>
      <c r="F70" s="62"/>
      <c r="G70" s="62"/>
      <c r="H70" s="62"/>
      <c r="I70" s="63"/>
      <c r="J70" s="55"/>
    </row>
    <row r="71" spans="1:10">
      <c r="A71" s="98" t="s">
        <v>541</v>
      </c>
      <c r="B71" s="62"/>
      <c r="C71" s="62"/>
      <c r="D71" s="62"/>
      <c r="E71" s="62"/>
      <c r="F71" s="62"/>
      <c r="G71" s="62"/>
      <c r="H71" s="62"/>
      <c r="I71" s="63"/>
      <c r="J71" s="55"/>
    </row>
    <row r="72" spans="1:10">
      <c r="A72" s="55"/>
      <c r="B72" s="55"/>
      <c r="C72" s="55"/>
      <c r="D72" s="55"/>
      <c r="E72" s="55"/>
      <c r="F72" s="55"/>
      <c r="G72" s="55"/>
      <c r="H72" s="55"/>
      <c r="I72" s="55"/>
      <c r="J72" s="55"/>
    </row>
    <row r="73" spans="1:10">
      <c r="A73" s="153" t="s">
        <v>580</v>
      </c>
      <c r="B73" s="55"/>
      <c r="C73" s="154" t="s">
        <v>585</v>
      </c>
      <c r="D73" s="55"/>
      <c r="E73" s="55"/>
      <c r="F73" s="55"/>
      <c r="G73" s="55"/>
      <c r="H73" s="55"/>
      <c r="I73" s="55"/>
      <c r="J73" s="55"/>
    </row>
    <row r="74" spans="1:10">
      <c r="A74" s="153" t="s">
        <v>581</v>
      </c>
      <c r="B74" s="55"/>
      <c r="C74" s="154" t="s">
        <v>586</v>
      </c>
      <c r="D74" s="55"/>
      <c r="E74" s="55"/>
      <c r="F74" s="55"/>
      <c r="G74" s="55"/>
      <c r="H74" s="55"/>
      <c r="I74" s="55"/>
      <c r="J74" s="55"/>
    </row>
    <row r="75" spans="1:10">
      <c r="A75" s="153" t="s">
        <v>582</v>
      </c>
      <c r="B75" s="55"/>
      <c r="C75" s="154" t="s">
        <v>587</v>
      </c>
      <c r="D75" s="55"/>
      <c r="E75" s="55"/>
      <c r="F75" s="55"/>
      <c r="G75" s="55"/>
      <c r="H75" s="55"/>
      <c r="I75" s="55"/>
      <c r="J75" s="55"/>
    </row>
    <row r="76" spans="1:10">
      <c r="A76" s="153" t="s">
        <v>583</v>
      </c>
      <c r="B76" s="55"/>
      <c r="C76" s="154" t="s">
        <v>588</v>
      </c>
      <c r="D76" s="55"/>
      <c r="E76" s="55"/>
      <c r="F76" s="55"/>
      <c r="G76" s="55"/>
      <c r="H76" s="55"/>
      <c r="I76" s="55"/>
      <c r="J76" s="55"/>
    </row>
    <row r="77" spans="1:10">
      <c r="A77" s="153" t="s">
        <v>584</v>
      </c>
      <c r="B77" s="55"/>
      <c r="C77" s="154" t="s">
        <v>589</v>
      </c>
      <c r="D77" s="55"/>
      <c r="E77" s="55"/>
      <c r="F77" s="55"/>
      <c r="G77" s="55"/>
      <c r="H77" s="55"/>
      <c r="I77" s="55"/>
      <c r="J77" s="55"/>
    </row>
    <row r="78" spans="1:10">
      <c r="A78" s="153" t="s">
        <v>591</v>
      </c>
      <c r="B78" s="55"/>
      <c r="C78" s="154" t="s">
        <v>590</v>
      </c>
      <c r="D78" s="55"/>
      <c r="E78" s="55"/>
      <c r="F78" s="55"/>
      <c r="G78" s="55"/>
      <c r="H78" s="55"/>
      <c r="I78" s="55"/>
      <c r="J78" s="55"/>
    </row>
    <row r="79" spans="1:10">
      <c r="A79" s="55"/>
      <c r="B79" s="55"/>
      <c r="C79" s="55"/>
      <c r="D79" s="55"/>
      <c r="E79" s="55"/>
      <c r="F79" s="55"/>
      <c r="G79" s="55"/>
      <c r="H79" s="55"/>
      <c r="I79" s="55"/>
      <c r="J79" s="55"/>
    </row>
    <row r="80" spans="1:10">
      <c r="A80" s="55"/>
      <c r="B80" s="55"/>
      <c r="C80" s="55"/>
      <c r="D80" s="55"/>
      <c r="E80" s="55"/>
      <c r="F80" s="55"/>
      <c r="G80" s="55"/>
      <c r="H80" s="55"/>
      <c r="I80" s="55"/>
      <c r="J80" s="55"/>
    </row>
    <row r="81" spans="1:10">
      <c r="A81" s="55"/>
      <c r="B81" s="55"/>
      <c r="C81" s="55"/>
      <c r="D81" s="55"/>
      <c r="E81" s="55"/>
      <c r="F81" s="55"/>
      <c r="G81" s="55"/>
      <c r="H81" s="55"/>
      <c r="I81" s="55"/>
      <c r="J81" s="55"/>
    </row>
    <row r="82" spans="1:10">
      <c r="A82" s="55"/>
      <c r="B82" s="55"/>
      <c r="C82" s="55"/>
      <c r="D82" s="55"/>
      <c r="E82" s="55"/>
      <c r="F82" s="55"/>
      <c r="G82" s="55"/>
      <c r="H82" s="55"/>
      <c r="I82" s="55"/>
      <c r="J82" s="55"/>
    </row>
    <row r="83" spans="1:10">
      <c r="J83" s="55"/>
    </row>
  </sheetData>
  <pageMargins left="0.75" right="0.75" top="1" bottom="1" header="0.5" footer="0.5"/>
  <pageSetup scale="57" orientation="portrait" horizontalDpi="300" verticalDpi="300"/>
  <headerFooter>
    <oddFooter>&amp;LFinal Process Sheet&amp;CHEWLETT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32"/>
  <sheetViews>
    <sheetView showGridLines="0" tabSelected="1" zoomScale="142" workbookViewId="0">
      <selection activeCell="C42" sqref="C42"/>
    </sheetView>
  </sheetViews>
  <sheetFormatPr baseColWidth="10" defaultColWidth="8.83203125" defaultRowHeight="13"/>
  <sheetData>
    <row r="1" spans="1:11">
      <c r="A1" s="240"/>
      <c r="B1" s="241"/>
      <c r="C1" s="241"/>
      <c r="D1" s="241"/>
      <c r="E1" s="241"/>
      <c r="F1" s="241"/>
      <c r="G1" s="241"/>
      <c r="H1" s="241"/>
      <c r="I1" s="241"/>
      <c r="J1" s="242"/>
      <c r="K1" s="55"/>
    </row>
    <row r="2" spans="1:11" ht="19">
      <c r="A2" s="229"/>
      <c r="B2" s="55"/>
      <c r="C2" s="55"/>
      <c r="D2" s="157" t="s">
        <v>918</v>
      </c>
      <c r="E2" s="55"/>
      <c r="F2" s="55"/>
      <c r="G2" s="55"/>
      <c r="H2" s="55"/>
      <c r="I2" s="55"/>
      <c r="J2" s="230"/>
      <c r="K2" s="55"/>
    </row>
    <row r="3" spans="1:11">
      <c r="A3" s="229"/>
      <c r="B3" s="55"/>
      <c r="C3" s="55"/>
      <c r="D3" s="55"/>
      <c r="E3" s="55"/>
      <c r="F3" s="55"/>
      <c r="G3" s="55"/>
      <c r="H3" s="55"/>
      <c r="I3" s="55"/>
      <c r="J3" s="230"/>
      <c r="K3" s="55"/>
    </row>
    <row r="4" spans="1:11">
      <c r="A4" s="229"/>
      <c r="B4" s="55"/>
      <c r="C4" s="55"/>
      <c r="D4" s="55"/>
      <c r="E4" s="55"/>
      <c r="F4" s="55"/>
      <c r="G4" s="55"/>
      <c r="H4" s="55"/>
      <c r="I4" s="55"/>
      <c r="J4" s="230"/>
      <c r="K4" s="55"/>
    </row>
    <row r="5" spans="1:11">
      <c r="A5" s="623"/>
      <c r="B5" s="623"/>
      <c r="C5" s="623"/>
      <c r="D5" s="623"/>
      <c r="E5" s="623"/>
      <c r="F5" s="623"/>
      <c r="G5" s="623"/>
      <c r="H5" s="623"/>
      <c r="I5" s="623"/>
      <c r="J5" s="623"/>
      <c r="K5" s="55"/>
    </row>
    <row r="6" spans="1:11">
      <c r="A6" s="623"/>
      <c r="B6" s="623"/>
      <c r="C6" s="623"/>
      <c r="D6" s="623"/>
      <c r="E6" s="623"/>
      <c r="F6" s="623"/>
      <c r="G6" s="623"/>
      <c r="H6" s="623"/>
      <c r="I6" s="623"/>
      <c r="J6" s="623"/>
      <c r="K6" s="55"/>
    </row>
    <row r="7" spans="1:11">
      <c r="A7" s="623"/>
      <c r="B7" s="623"/>
      <c r="C7" s="623"/>
      <c r="D7" s="623"/>
      <c r="E7" s="623"/>
      <c r="F7" s="623"/>
      <c r="G7" s="623"/>
      <c r="H7" s="623"/>
      <c r="I7" s="623"/>
      <c r="J7" s="623"/>
      <c r="K7" s="55"/>
    </row>
    <row r="8" spans="1:11">
      <c r="A8" s="623"/>
      <c r="B8" s="623"/>
      <c r="C8" s="623"/>
      <c r="D8" s="623"/>
      <c r="E8" s="623"/>
      <c r="F8" s="623"/>
      <c r="G8" s="623"/>
      <c r="H8" s="623"/>
      <c r="I8" s="623"/>
      <c r="J8" s="623"/>
      <c r="K8" s="55"/>
    </row>
    <row r="9" spans="1:11">
      <c r="A9" s="623"/>
      <c r="B9" s="623"/>
      <c r="C9" s="623"/>
      <c r="D9" s="623"/>
      <c r="E9" s="623"/>
      <c r="F9" s="623"/>
      <c r="G9" s="623"/>
      <c r="H9" s="623"/>
      <c r="I9" s="623"/>
      <c r="J9" s="623"/>
      <c r="K9" s="55"/>
    </row>
    <row r="10" spans="1:11">
      <c r="A10" s="623"/>
      <c r="B10" s="623"/>
      <c r="C10" s="623"/>
      <c r="D10" s="623"/>
      <c r="E10" s="623"/>
      <c r="F10" s="623"/>
      <c r="G10" s="623"/>
      <c r="H10" s="623"/>
      <c r="I10" s="623"/>
      <c r="J10" s="623"/>
      <c r="K10" s="55"/>
    </row>
    <row r="11" spans="1:11">
      <c r="A11" s="623"/>
      <c r="B11" s="623"/>
      <c r="C11" s="623"/>
      <c r="D11" s="623"/>
      <c r="E11" s="623"/>
      <c r="F11" s="623"/>
      <c r="G11" s="623"/>
      <c r="H11" s="623"/>
      <c r="I11" s="623"/>
      <c r="J11" s="623"/>
      <c r="K11" s="55"/>
    </row>
    <row r="12" spans="1:11">
      <c r="A12" s="623"/>
      <c r="B12" s="623"/>
      <c r="C12" s="623"/>
      <c r="D12" s="623"/>
      <c r="E12" s="623"/>
      <c r="F12" s="623"/>
      <c r="G12" s="623"/>
      <c r="H12" s="623"/>
      <c r="I12" s="623"/>
      <c r="J12" s="623"/>
      <c r="K12" s="55"/>
    </row>
    <row r="13" spans="1:11">
      <c r="A13" s="623"/>
      <c r="B13" s="623"/>
      <c r="C13" s="623"/>
      <c r="D13" s="623"/>
      <c r="E13" s="623"/>
      <c r="F13" s="623"/>
      <c r="G13" s="623"/>
      <c r="H13" s="623"/>
      <c r="I13" s="623"/>
      <c r="J13" s="623"/>
      <c r="K13" s="55"/>
    </row>
    <row r="14" spans="1:11">
      <c r="A14" s="623"/>
      <c r="B14" s="623"/>
      <c r="C14" s="623"/>
      <c r="D14" s="623"/>
      <c r="E14" s="623"/>
      <c r="F14" s="623"/>
      <c r="G14" s="623"/>
      <c r="H14" s="623"/>
      <c r="I14" s="623"/>
      <c r="J14" s="623"/>
      <c r="K14" s="55"/>
    </row>
    <row r="15" spans="1:11">
      <c r="A15" s="623"/>
      <c r="B15" s="623"/>
      <c r="C15" s="623"/>
      <c r="D15" s="623"/>
      <c r="E15" s="623"/>
      <c r="F15" s="623"/>
      <c r="G15" s="623"/>
      <c r="H15" s="623"/>
      <c r="I15" s="623"/>
      <c r="J15" s="623"/>
      <c r="K15" s="55"/>
    </row>
    <row r="16" spans="1:11">
      <c r="A16" s="623"/>
      <c r="B16" s="623"/>
      <c r="C16" s="623"/>
      <c r="D16" s="623"/>
      <c r="E16" s="623"/>
      <c r="F16" s="623"/>
      <c r="G16" s="623"/>
      <c r="H16" s="623"/>
      <c r="I16" s="623"/>
      <c r="J16" s="623"/>
      <c r="K16" s="55"/>
    </row>
    <row r="17" spans="1:11">
      <c r="A17" s="623"/>
      <c r="B17" s="623"/>
      <c r="C17" s="623"/>
      <c r="D17" s="623"/>
      <c r="E17" s="623"/>
      <c r="F17" s="623"/>
      <c r="G17" s="623"/>
      <c r="H17" s="623"/>
      <c r="I17" s="623"/>
      <c r="J17" s="623"/>
      <c r="K17" s="55"/>
    </row>
    <row r="18" spans="1:11">
      <c r="A18" s="623"/>
      <c r="B18" s="623"/>
      <c r="C18" s="623"/>
      <c r="D18" s="623"/>
      <c r="E18" s="623"/>
      <c r="F18" s="623"/>
      <c r="G18" s="623"/>
      <c r="H18" s="623"/>
      <c r="I18" s="623"/>
      <c r="J18" s="623"/>
      <c r="K18" s="55"/>
    </row>
    <row r="19" spans="1:11">
      <c r="A19" s="623"/>
      <c r="B19" s="623"/>
      <c r="C19" s="623"/>
      <c r="D19" s="623"/>
      <c r="E19" s="623"/>
      <c r="F19" s="623"/>
      <c r="G19" s="623"/>
      <c r="H19" s="623"/>
      <c r="I19" s="623"/>
      <c r="J19" s="623"/>
      <c r="K19" s="55"/>
    </row>
    <row r="20" spans="1:11">
      <c r="A20" s="623"/>
      <c r="B20" s="623"/>
      <c r="C20" s="623"/>
      <c r="D20" s="623"/>
      <c r="E20" s="623"/>
      <c r="F20" s="623"/>
      <c r="G20" s="623"/>
      <c r="H20" s="623"/>
      <c r="I20" s="623"/>
      <c r="J20" s="623"/>
      <c r="K20" s="55"/>
    </row>
    <row r="21" spans="1:11">
      <c r="A21" s="623"/>
      <c r="B21" s="623"/>
      <c r="C21" s="623"/>
      <c r="D21" s="623"/>
      <c r="E21" s="623"/>
      <c r="F21" s="623"/>
      <c r="G21" s="623"/>
      <c r="H21" s="623"/>
      <c r="I21" s="623"/>
      <c r="J21" s="623"/>
      <c r="K21" s="55"/>
    </row>
    <row r="22" spans="1:11">
      <c r="A22" s="623"/>
      <c r="B22" s="623"/>
      <c r="C22" s="623"/>
      <c r="D22" s="623"/>
      <c r="E22" s="623"/>
      <c r="F22" s="623"/>
      <c r="G22" s="623"/>
      <c r="H22" s="623"/>
      <c r="I22" s="623"/>
      <c r="J22" s="623"/>
      <c r="K22" s="55"/>
    </row>
    <row r="23" spans="1:11">
      <c r="A23" s="623"/>
      <c r="B23" s="623"/>
      <c r="C23" s="623"/>
      <c r="D23" s="623"/>
      <c r="E23" s="623"/>
      <c r="F23" s="623"/>
      <c r="G23" s="623"/>
      <c r="H23" s="623"/>
      <c r="I23" s="623"/>
      <c r="J23" s="623"/>
      <c r="K23" s="55"/>
    </row>
    <row r="24" spans="1:11">
      <c r="A24" s="623"/>
      <c r="B24" s="623"/>
      <c r="C24" s="623"/>
      <c r="D24" s="623"/>
      <c r="E24" s="623"/>
      <c r="F24" s="623"/>
      <c r="G24" s="623"/>
      <c r="H24" s="623"/>
      <c r="I24" s="623"/>
      <c r="J24" s="623"/>
      <c r="K24" s="55"/>
    </row>
    <row r="25" spans="1:11">
      <c r="A25" s="623"/>
      <c r="B25" s="623"/>
      <c r="C25" s="623"/>
      <c r="D25" s="623"/>
      <c r="E25" s="623"/>
      <c r="F25" s="623"/>
      <c r="G25" s="623"/>
      <c r="H25" s="623"/>
      <c r="I25" s="623"/>
      <c r="J25" s="623"/>
      <c r="K25" s="55"/>
    </row>
    <row r="26" spans="1:11">
      <c r="A26" s="623"/>
      <c r="B26" s="623"/>
      <c r="C26" s="623"/>
      <c r="D26" s="623"/>
      <c r="E26" s="623"/>
      <c r="F26" s="623"/>
      <c r="G26" s="623"/>
      <c r="H26" s="623"/>
      <c r="I26" s="623"/>
      <c r="J26" s="623"/>
      <c r="K26" s="55"/>
    </row>
    <row r="27" spans="1:11">
      <c r="A27" s="623"/>
      <c r="B27" s="623"/>
      <c r="C27" s="623"/>
      <c r="D27" s="623"/>
      <c r="E27" s="623"/>
      <c r="F27" s="623"/>
      <c r="G27" s="623"/>
      <c r="H27" s="623"/>
      <c r="I27" s="623"/>
      <c r="J27" s="623"/>
      <c r="K27" s="55"/>
    </row>
    <row r="28" spans="1:11">
      <c r="A28" s="623"/>
      <c r="B28" s="623"/>
      <c r="C28" s="623"/>
      <c r="D28" s="623"/>
      <c r="E28" s="623"/>
      <c r="F28" s="623"/>
      <c r="G28" s="623"/>
      <c r="H28" s="623"/>
      <c r="I28" s="623"/>
      <c r="J28" s="623"/>
      <c r="K28" s="55"/>
    </row>
    <row r="29" spans="1:11">
      <c r="A29" s="623"/>
      <c r="B29" s="623"/>
      <c r="C29" s="623"/>
      <c r="D29" s="623"/>
      <c r="E29" s="623"/>
      <c r="F29" s="623"/>
      <c r="G29" s="623"/>
      <c r="H29" s="623"/>
      <c r="I29" s="623"/>
      <c r="J29" s="623"/>
      <c r="K29" s="55"/>
    </row>
    <row r="30" spans="1:11">
      <c r="A30" s="623"/>
      <c r="B30" s="623"/>
      <c r="C30" s="623"/>
      <c r="D30" s="623"/>
      <c r="E30" s="623"/>
      <c r="F30" s="623"/>
      <c r="G30" s="623"/>
      <c r="H30" s="623"/>
      <c r="I30" s="623"/>
      <c r="J30" s="623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</sheetData>
  <mergeCells count="26">
    <mergeCell ref="A5:J5"/>
    <mergeCell ref="A6:J6"/>
    <mergeCell ref="A7:J7"/>
    <mergeCell ref="A8:J8"/>
    <mergeCell ref="A13:J13"/>
    <mergeCell ref="A14:J14"/>
    <mergeCell ref="A15:J15"/>
    <mergeCell ref="A16:J16"/>
    <mergeCell ref="A9:J9"/>
    <mergeCell ref="A10:J10"/>
    <mergeCell ref="A11:J11"/>
    <mergeCell ref="A12:J12"/>
    <mergeCell ref="A21:J21"/>
    <mergeCell ref="A22:J22"/>
    <mergeCell ref="A23:J23"/>
    <mergeCell ref="A24:J24"/>
    <mergeCell ref="A17:J17"/>
    <mergeCell ref="A18:J18"/>
    <mergeCell ref="A19:J19"/>
    <mergeCell ref="A20:J20"/>
    <mergeCell ref="A29:J29"/>
    <mergeCell ref="A30:J30"/>
    <mergeCell ref="A25:J25"/>
    <mergeCell ref="A26:J26"/>
    <mergeCell ref="A27:J27"/>
    <mergeCell ref="A28:J28"/>
  </mergeCells>
  <pageMargins left="0.75" right="0.75" top="1" bottom="1" header="0.5" footer="0.5"/>
  <pageSetup scale="90" orientation="portrait" horizontalDpi="300" verticalDpi="300"/>
  <headerFooter>
    <oddFooter>&amp;LFinal Page History&amp;CHEWLET PACKARD CONFIDENTIAL&amp;RMoldQualD12.20.99.xls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showGridLines="0" zoomScale="166" workbookViewId="0">
      <selection activeCell="A39" sqref="A39"/>
    </sheetView>
  </sheetViews>
  <sheetFormatPr baseColWidth="10" defaultColWidth="8.83203125" defaultRowHeight="13"/>
  <cols>
    <col min="10" max="10" width="13.1640625" customWidth="1"/>
  </cols>
  <sheetData>
    <row r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19">
      <c r="A2" s="55"/>
      <c r="B2" s="55"/>
      <c r="C2" s="543" t="s">
        <v>209</v>
      </c>
      <c r="D2" s="543"/>
      <c r="E2" s="543"/>
      <c r="F2" s="543"/>
      <c r="G2" s="543"/>
      <c r="H2" s="543"/>
      <c r="I2" s="55"/>
      <c r="J2" s="55" t="s">
        <v>932</v>
      </c>
      <c r="K2" s="55"/>
      <c r="L2" s="55"/>
      <c r="M2" s="55"/>
    </row>
    <row r="3" spans="1:13" ht="19">
      <c r="A3" s="55"/>
      <c r="B3" s="55"/>
      <c r="C3" s="543" t="s">
        <v>210</v>
      </c>
      <c r="D3" s="543"/>
      <c r="E3" s="543"/>
      <c r="F3" s="543"/>
      <c r="G3" s="543"/>
      <c r="H3" s="543"/>
      <c r="I3" s="55"/>
      <c r="J3" s="55"/>
      <c r="K3" s="55"/>
      <c r="L3" s="55"/>
      <c r="M3" s="55"/>
    </row>
    <row r="4" spans="1:1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>
      <c r="A5" s="55"/>
      <c r="B5" s="540" t="s">
        <v>870</v>
      </c>
      <c r="C5" s="540"/>
      <c r="D5" s="540"/>
      <c r="E5" s="540"/>
      <c r="F5" s="540"/>
      <c r="G5" s="540"/>
      <c r="H5" s="540"/>
      <c r="I5" s="540"/>
      <c r="J5" s="540"/>
      <c r="K5" s="55"/>
      <c r="L5" s="55"/>
      <c r="M5" s="55"/>
    </row>
    <row r="6" spans="1:13">
      <c r="A6" s="55"/>
      <c r="B6" s="540" t="s">
        <v>26</v>
      </c>
      <c r="C6" s="540"/>
      <c r="D6" s="540"/>
      <c r="E6" s="540"/>
      <c r="F6" s="540"/>
      <c r="G6" s="540"/>
      <c r="H6" s="540"/>
      <c r="I6" s="540"/>
      <c r="J6" s="540"/>
      <c r="K6" s="55"/>
      <c r="L6" s="55"/>
      <c r="M6" s="55"/>
    </row>
    <row r="7" spans="1:13">
      <c r="A7" s="55"/>
      <c r="B7" s="540" t="s">
        <v>871</v>
      </c>
      <c r="C7" s="540"/>
      <c r="D7" s="540"/>
      <c r="E7" s="540"/>
      <c r="F7" s="540"/>
      <c r="G7" s="540"/>
      <c r="H7" s="540"/>
      <c r="I7" s="540"/>
      <c r="J7" s="540"/>
      <c r="K7" s="55"/>
      <c r="L7" s="55"/>
      <c r="M7" s="55"/>
    </row>
    <row r="8" spans="1:13">
      <c r="A8" s="55"/>
      <c r="B8" s="540" t="s">
        <v>27</v>
      </c>
      <c r="C8" s="540"/>
      <c r="D8" s="540"/>
      <c r="E8" s="540"/>
      <c r="F8" s="540"/>
      <c r="G8" s="540"/>
      <c r="H8" s="540"/>
      <c r="I8" s="540"/>
      <c r="J8" s="540"/>
      <c r="K8" s="55"/>
      <c r="L8" s="55"/>
      <c r="M8" s="55"/>
    </row>
    <row r="9" spans="1:1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>
      <c r="A10" s="55"/>
      <c r="B10" s="540" t="s">
        <v>869</v>
      </c>
      <c r="C10" s="540"/>
      <c r="D10" s="540"/>
      <c r="E10" s="540"/>
      <c r="F10" s="540"/>
      <c r="G10" s="540"/>
      <c r="H10" s="540"/>
      <c r="I10" s="540"/>
      <c r="J10" s="540"/>
      <c r="K10" s="55"/>
      <c r="L10" s="55"/>
      <c r="M10" s="55"/>
    </row>
    <row r="11" spans="1:13">
      <c r="A11" s="55"/>
      <c r="B11" s="55" t="s">
        <v>225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>
      <c r="A12" s="55"/>
      <c r="B12" s="55" t="s">
        <v>226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1:13">
      <c r="A13" s="55"/>
      <c r="B13" s="55" t="s">
        <v>227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>
      <c r="A14" s="55"/>
      <c r="B14" s="55" t="s">
        <v>877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1:13">
      <c r="A15" s="55"/>
      <c r="B15" s="55" t="s">
        <v>878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>
      <c r="A16" s="55"/>
      <c r="B16" s="540" t="s">
        <v>879</v>
      </c>
      <c r="C16" s="540"/>
      <c r="D16" s="540"/>
      <c r="E16" s="540"/>
      <c r="F16" s="540"/>
      <c r="G16" s="540"/>
      <c r="H16" s="540"/>
      <c r="I16" s="540"/>
      <c r="J16" s="540"/>
      <c r="K16" s="55"/>
      <c r="L16" s="55"/>
      <c r="M16" s="55"/>
    </row>
    <row r="17" spans="1:13">
      <c r="A17" s="55"/>
      <c r="B17" s="540" t="s">
        <v>880</v>
      </c>
      <c r="C17" s="540"/>
      <c r="D17" s="540"/>
      <c r="E17" s="540"/>
      <c r="F17" s="540"/>
      <c r="G17" s="540"/>
      <c r="H17" s="540"/>
      <c r="I17" s="540"/>
      <c r="J17" s="540"/>
      <c r="K17" s="55"/>
      <c r="L17" s="55"/>
      <c r="M17" s="55"/>
    </row>
    <row r="18" spans="1:13">
      <c r="A18" s="55"/>
      <c r="B18" s="540" t="s">
        <v>881</v>
      </c>
      <c r="C18" s="540"/>
      <c r="D18" s="540"/>
      <c r="E18" s="540"/>
      <c r="F18" s="540"/>
      <c r="G18" s="540"/>
      <c r="H18" s="540"/>
      <c r="I18" s="540"/>
      <c r="J18" s="540"/>
      <c r="K18" s="55"/>
      <c r="L18" s="55"/>
      <c r="M18" s="55"/>
    </row>
    <row r="19" spans="1:13">
      <c r="A19" s="55"/>
      <c r="B19" s="55" t="s">
        <v>882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>
      <c r="A20" s="55"/>
      <c r="B20" s="55" t="s">
        <v>883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</row>
    <row r="21" spans="1:13">
      <c r="A21" s="55"/>
      <c r="B21" s="540" t="s">
        <v>884</v>
      </c>
      <c r="C21" s="540"/>
      <c r="D21" s="540"/>
      <c r="E21" s="540"/>
      <c r="F21" s="540"/>
      <c r="G21" s="540"/>
      <c r="H21" s="540"/>
      <c r="I21" s="540"/>
      <c r="J21" s="540"/>
      <c r="K21" s="55"/>
      <c r="L21" s="55"/>
      <c r="M21" s="55"/>
    </row>
    <row r="22" spans="1:13">
      <c r="A22" s="55"/>
      <c r="B22" s="542" t="s">
        <v>885</v>
      </c>
      <c r="C22" s="542"/>
      <c r="D22" s="542"/>
      <c r="E22" s="542"/>
      <c r="F22" s="542"/>
      <c r="G22" s="542"/>
      <c r="H22" s="542"/>
      <c r="I22" s="542"/>
      <c r="J22" s="542"/>
      <c r="K22" s="55"/>
      <c r="L22" s="55"/>
      <c r="M22" s="55"/>
    </row>
    <row r="23" spans="1:13">
      <c r="A23" s="55"/>
      <c r="B23" s="540" t="s">
        <v>886</v>
      </c>
      <c r="C23" s="540"/>
      <c r="D23" s="540"/>
      <c r="E23" s="540"/>
      <c r="F23" s="540"/>
      <c r="G23" s="540"/>
      <c r="H23" s="540"/>
      <c r="I23" s="540"/>
      <c r="J23" s="540"/>
      <c r="K23" s="55"/>
      <c r="L23" s="55"/>
      <c r="M23" s="55"/>
    </row>
    <row r="24" spans="1:13">
      <c r="A24" s="55"/>
      <c r="B24" s="540" t="s">
        <v>887</v>
      </c>
      <c r="C24" s="540"/>
      <c r="D24" s="540"/>
      <c r="E24" s="540"/>
      <c r="F24" s="540"/>
      <c r="G24" s="540"/>
      <c r="H24" s="540"/>
      <c r="I24" s="540"/>
      <c r="J24" s="540"/>
      <c r="K24" s="55"/>
      <c r="L24" s="55"/>
      <c r="M24" s="55"/>
    </row>
    <row r="25" spans="1:13">
      <c r="A25" s="55"/>
      <c r="B25" s="540" t="s">
        <v>888</v>
      </c>
      <c r="C25" s="540"/>
      <c r="D25" s="540"/>
      <c r="E25" s="540"/>
      <c r="F25" s="540"/>
      <c r="G25" s="540"/>
      <c r="H25" s="540"/>
      <c r="I25" s="540"/>
      <c r="J25" s="540"/>
      <c r="K25" s="55"/>
      <c r="L25" s="55"/>
      <c r="M25" s="55"/>
    </row>
    <row r="26" spans="1:13">
      <c r="A26" s="55"/>
      <c r="B26" s="540" t="s">
        <v>28</v>
      </c>
      <c r="C26" s="540"/>
      <c r="D26" s="540"/>
      <c r="E26" s="540"/>
      <c r="F26" s="540"/>
      <c r="G26" s="540"/>
      <c r="H26" s="540"/>
      <c r="I26" s="540"/>
      <c r="J26" s="540"/>
      <c r="K26" s="55"/>
      <c r="L26" s="55"/>
      <c r="M26" s="55"/>
    </row>
    <row r="27" spans="1:13">
      <c r="A27" s="55"/>
      <c r="B27" s="540" t="s">
        <v>889</v>
      </c>
      <c r="C27" s="540"/>
      <c r="D27" s="540"/>
      <c r="E27" s="540"/>
      <c r="F27" s="540"/>
      <c r="G27" s="540"/>
      <c r="H27" s="540"/>
      <c r="I27" s="540"/>
      <c r="J27" s="540"/>
      <c r="K27" s="55"/>
      <c r="L27" s="55"/>
      <c r="M27" s="55"/>
    </row>
    <row r="28" spans="1:13">
      <c r="A28" s="55"/>
      <c r="B28" s="540" t="s">
        <v>890</v>
      </c>
      <c r="C28" s="540"/>
      <c r="D28" s="540"/>
      <c r="E28" s="540"/>
      <c r="F28" s="540"/>
      <c r="G28" s="540"/>
      <c r="H28" s="540"/>
      <c r="I28" s="540"/>
      <c r="J28" s="540"/>
      <c r="K28" s="55"/>
      <c r="L28" s="55"/>
      <c r="M28" s="55"/>
    </row>
    <row r="29" spans="1:13">
      <c r="A29" s="55"/>
      <c r="B29" s="540" t="s">
        <v>891</v>
      </c>
      <c r="C29" s="540"/>
      <c r="D29" s="540"/>
      <c r="E29" s="540"/>
      <c r="F29" s="540"/>
      <c r="G29" s="540"/>
      <c r="H29" s="540"/>
      <c r="I29" s="540"/>
      <c r="J29" s="540"/>
      <c r="K29" s="55"/>
      <c r="L29" s="55"/>
      <c r="M29" s="55"/>
    </row>
    <row r="30" spans="1:13">
      <c r="A30" s="55"/>
      <c r="B30" s="541" t="s">
        <v>892</v>
      </c>
      <c r="C30" s="541"/>
      <c r="D30" s="541"/>
      <c r="E30" s="541"/>
      <c r="F30" s="541"/>
      <c r="G30" s="541"/>
      <c r="H30" s="541"/>
      <c r="I30" s="541"/>
      <c r="J30" s="541"/>
      <c r="K30" s="55"/>
      <c r="L30" s="55"/>
      <c r="M30" s="55"/>
    </row>
    <row r="31" spans="1:13">
      <c r="A31" s="55"/>
      <c r="B31" s="541" t="s">
        <v>893</v>
      </c>
      <c r="C31" s="541"/>
      <c r="D31" s="541"/>
      <c r="E31" s="541"/>
      <c r="F31" s="541"/>
      <c r="G31" s="541"/>
      <c r="H31" s="541"/>
      <c r="I31" s="541"/>
      <c r="J31" s="541"/>
      <c r="K31" s="55"/>
      <c r="L31" s="55"/>
      <c r="M31" s="55"/>
    </row>
    <row r="32" spans="1:13">
      <c r="A32" s="55"/>
      <c r="B32" s="55"/>
      <c r="C32" s="55" t="s">
        <v>224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>
      <c r="A33" s="55"/>
      <c r="B33" s="55"/>
      <c r="C33" s="55" t="s">
        <v>223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3" ht="14" thickBot="1">
      <c r="A34" s="55"/>
      <c r="B34" s="55"/>
      <c r="C34" s="204" t="s">
        <v>872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ht="14" thickBot="1">
      <c r="A35" s="55"/>
      <c r="B35" s="55"/>
      <c r="C35" s="538" t="s">
        <v>233</v>
      </c>
      <c r="D35" s="539"/>
      <c r="E35" s="539"/>
      <c r="F35" s="539"/>
      <c r="G35" s="539"/>
      <c r="H35" s="539"/>
      <c r="I35" s="539"/>
      <c r="J35" s="55"/>
      <c r="K35" s="55"/>
      <c r="L35" s="55"/>
      <c r="M35" s="55"/>
    </row>
    <row r="36" spans="1:13">
      <c r="A36" s="55"/>
      <c r="B36" s="55"/>
      <c r="C36" s="386"/>
      <c r="D36" s="55" t="s">
        <v>485</v>
      </c>
      <c r="E36" s="55"/>
      <c r="F36" s="55"/>
      <c r="G36" s="55"/>
      <c r="H36" s="55"/>
      <c r="I36" s="230"/>
      <c r="J36" s="55"/>
      <c r="K36" s="55"/>
      <c r="L36" s="55"/>
      <c r="M36" s="55"/>
    </row>
    <row r="37" spans="1:13">
      <c r="A37" s="55"/>
      <c r="B37" s="55"/>
      <c r="C37" s="387"/>
      <c r="D37" s="55" t="s">
        <v>486</v>
      </c>
      <c r="E37" s="55"/>
      <c r="F37" s="55"/>
      <c r="G37" s="55"/>
      <c r="H37" s="55"/>
      <c r="I37" s="230"/>
      <c r="J37" s="55"/>
      <c r="K37" s="55"/>
      <c r="L37" s="55"/>
      <c r="M37" s="55"/>
    </row>
    <row r="38" spans="1:13">
      <c r="A38" s="55"/>
      <c r="B38" s="55"/>
      <c r="C38" s="14"/>
      <c r="D38" s="55" t="s">
        <v>235</v>
      </c>
      <c r="E38" s="55"/>
      <c r="F38" s="55"/>
      <c r="G38" s="55"/>
      <c r="H38" s="55"/>
      <c r="I38" s="230"/>
      <c r="J38" s="55"/>
      <c r="K38" s="55"/>
      <c r="L38" s="55"/>
      <c r="M38" s="55"/>
    </row>
    <row r="39" spans="1:13">
      <c r="A39" s="55"/>
      <c r="B39" s="55"/>
      <c r="C39" s="12"/>
      <c r="D39" s="55" t="s">
        <v>236</v>
      </c>
      <c r="E39" s="55"/>
      <c r="F39" s="55"/>
      <c r="G39" s="55"/>
      <c r="H39" s="55"/>
      <c r="I39" s="230"/>
      <c r="J39" s="55"/>
      <c r="K39" s="55"/>
      <c r="L39" s="55"/>
      <c r="M39" s="55"/>
    </row>
    <row r="40" spans="1:13" ht="14" thickBot="1">
      <c r="A40" s="55"/>
      <c r="B40" s="55"/>
      <c r="C40" s="13"/>
      <c r="D40" s="56" t="s">
        <v>237</v>
      </c>
      <c r="E40" s="56"/>
      <c r="F40" s="56"/>
      <c r="G40" s="56"/>
      <c r="H40" s="56"/>
      <c r="I40" s="264"/>
      <c r="J40" s="55"/>
      <c r="K40" s="55"/>
      <c r="L40" s="55"/>
      <c r="M40" s="55"/>
    </row>
    <row r="41" spans="1:13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</row>
  </sheetData>
  <mergeCells count="22">
    <mergeCell ref="B10:J10"/>
    <mergeCell ref="B16:J16"/>
    <mergeCell ref="B7:J7"/>
    <mergeCell ref="B8:J8"/>
    <mergeCell ref="C2:H2"/>
    <mergeCell ref="C3:H3"/>
    <mergeCell ref="B5:J5"/>
    <mergeCell ref="B6:J6"/>
    <mergeCell ref="B23:J23"/>
    <mergeCell ref="B24:J24"/>
    <mergeCell ref="B25:J25"/>
    <mergeCell ref="B26:J26"/>
    <mergeCell ref="B17:J17"/>
    <mergeCell ref="B18:J18"/>
    <mergeCell ref="B21:J21"/>
    <mergeCell ref="B22:J22"/>
    <mergeCell ref="C35:I35"/>
    <mergeCell ref="B27:J27"/>
    <mergeCell ref="B28:J28"/>
    <mergeCell ref="B29:J29"/>
    <mergeCell ref="B30:J30"/>
    <mergeCell ref="B31:J31"/>
  </mergeCells>
  <pageMargins left="0.75" right="0.75" top="1" bottom="1" header="0.5" footer="0.5"/>
  <pageSetup scale="86" orientation="landscape" horizontalDpi="300" verticalDpi="300"/>
  <headerFooter>
    <oddFooter>&amp;LIntroduction&amp;CHEWLETT PACKARD CONFIDENTIAL&amp;RMoldQualrevD12.20.99.xls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showGridLines="0" workbookViewId="0">
      <selection activeCell="N34" sqref="N34"/>
    </sheetView>
  </sheetViews>
  <sheetFormatPr baseColWidth="10" defaultColWidth="8.83203125" defaultRowHeight="13"/>
  <sheetData/>
  <pageMargins left="0.75" right="0.75" top="1" bottom="1" header="0.5" footer="0.5"/>
  <pageSetup scale="68" orientation="portrait" horizontalDpi="300" verticalDpi="300"/>
  <headerFooter>
    <oddFooter>&amp;LFlow Chart Zone 1&amp;CHEWLETT PACKARD CONFIDENTIAL&amp;RMoldQualrevD12.20.99.xls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35"/>
  <sheetViews>
    <sheetView showGridLines="0" workbookViewId="0">
      <selection activeCell="H33" sqref="H33"/>
    </sheetView>
  </sheetViews>
  <sheetFormatPr baseColWidth="10" defaultColWidth="8.83203125" defaultRowHeight="13"/>
  <cols>
    <col min="1" max="1" width="21" customWidth="1"/>
    <col min="3" max="3" width="12.83203125" customWidth="1"/>
    <col min="4" max="4" width="19.83203125" customWidth="1"/>
    <col min="6" max="6" width="6.1640625" customWidth="1"/>
    <col min="7" max="7" width="11.83203125" customWidth="1"/>
    <col min="8" max="8" width="13.33203125" customWidth="1"/>
    <col min="9" max="9" width="13.5" customWidth="1"/>
    <col min="10" max="10" width="16.6640625" customWidth="1"/>
  </cols>
  <sheetData>
    <row r="1" spans="1:10">
      <c r="A1" s="395"/>
      <c r="B1" s="199"/>
      <c r="C1" s="199"/>
      <c r="D1" s="199"/>
      <c r="E1" s="199"/>
      <c r="F1" s="199"/>
      <c r="G1" s="199"/>
      <c r="H1" s="199"/>
      <c r="I1" s="199"/>
      <c r="J1" s="396"/>
    </row>
    <row r="2" spans="1:10" ht="33.75" customHeight="1">
      <c r="A2" s="397"/>
      <c r="B2" s="560" t="s">
        <v>899</v>
      </c>
      <c r="C2" s="560"/>
      <c r="D2" s="560"/>
      <c r="E2" s="560"/>
      <c r="F2" s="560"/>
      <c r="G2" s="560"/>
      <c r="H2" s="560"/>
      <c r="I2" s="560"/>
      <c r="J2" s="398"/>
    </row>
    <row r="3" spans="1:10" ht="14" thickBot="1">
      <c r="A3" s="194"/>
      <c r="B3" s="197"/>
      <c r="C3" s="197"/>
      <c r="D3" s="197"/>
      <c r="E3" s="197"/>
      <c r="F3" s="197"/>
      <c r="G3" s="197"/>
      <c r="H3" s="197"/>
      <c r="I3" s="197"/>
      <c r="J3" s="198"/>
    </row>
    <row r="4" spans="1:10" s="2" customFormat="1" ht="14" thickBot="1">
      <c r="A4" s="189" t="s">
        <v>29</v>
      </c>
      <c r="B4" s="561">
        <v>36579</v>
      </c>
      <c r="C4" s="562"/>
      <c r="D4" s="190" t="s">
        <v>934</v>
      </c>
      <c r="E4" s="552" t="s">
        <v>748</v>
      </c>
      <c r="F4" s="553"/>
      <c r="G4" s="190" t="s">
        <v>38</v>
      </c>
      <c r="H4" s="550" t="s">
        <v>719</v>
      </c>
      <c r="I4" s="551"/>
      <c r="J4" s="191"/>
    </row>
    <row r="5" spans="1:10" s="2" customFormat="1" ht="14" thickBot="1">
      <c r="A5" s="189" t="s">
        <v>30</v>
      </c>
      <c r="B5" s="552" t="s">
        <v>700</v>
      </c>
      <c r="C5" s="553"/>
      <c r="D5" s="190" t="s">
        <v>34</v>
      </c>
      <c r="E5" s="552" t="s">
        <v>749</v>
      </c>
      <c r="F5" s="553"/>
      <c r="G5" s="190" t="s">
        <v>39</v>
      </c>
      <c r="H5" s="550" t="s">
        <v>719</v>
      </c>
      <c r="I5" s="551"/>
      <c r="J5" s="191"/>
    </row>
    <row r="6" spans="1:10" s="2" customFormat="1" ht="14" thickBot="1">
      <c r="A6" s="189" t="s">
        <v>31</v>
      </c>
      <c r="B6" s="552" t="s">
        <v>746</v>
      </c>
      <c r="C6" s="553"/>
      <c r="D6" s="190" t="s">
        <v>35</v>
      </c>
      <c r="E6" s="552" t="s">
        <v>750</v>
      </c>
      <c r="F6" s="553"/>
      <c r="G6" s="190" t="s">
        <v>40</v>
      </c>
      <c r="H6" s="552" t="s">
        <v>719</v>
      </c>
      <c r="I6" s="553"/>
      <c r="J6" s="191"/>
    </row>
    <row r="7" spans="1:10" s="2" customFormat="1" ht="14" thickBot="1">
      <c r="A7" s="189" t="s">
        <v>32</v>
      </c>
      <c r="B7" s="552" t="s">
        <v>719</v>
      </c>
      <c r="C7" s="553"/>
      <c r="D7" s="190" t="s">
        <v>36</v>
      </c>
      <c r="E7" s="552">
        <v>4</v>
      </c>
      <c r="F7" s="553"/>
      <c r="G7" s="190" t="s">
        <v>41</v>
      </c>
      <c r="H7" s="552" t="s">
        <v>376</v>
      </c>
      <c r="I7" s="553"/>
      <c r="J7" s="191"/>
    </row>
    <row r="8" spans="1:10" s="2" customFormat="1" ht="14" thickBot="1">
      <c r="A8" s="189" t="s">
        <v>33</v>
      </c>
      <c r="B8" s="552" t="s">
        <v>720</v>
      </c>
      <c r="C8" s="553"/>
      <c r="D8" s="190" t="s">
        <v>37</v>
      </c>
      <c r="E8" s="552" t="s">
        <v>721</v>
      </c>
      <c r="F8" s="553"/>
      <c r="G8" s="190" t="s">
        <v>806</v>
      </c>
      <c r="H8" s="552" t="s">
        <v>751</v>
      </c>
      <c r="I8" s="553"/>
      <c r="J8" s="191"/>
    </row>
    <row r="9" spans="1:10" s="2" customFormat="1" ht="14" thickBot="1">
      <c r="A9" s="389" t="s">
        <v>319</v>
      </c>
      <c r="B9" s="552" t="s">
        <v>747</v>
      </c>
      <c r="C9" s="553"/>
      <c r="D9" s="193"/>
      <c r="E9" s="193"/>
      <c r="F9" s="193"/>
      <c r="G9" s="193"/>
      <c r="H9" s="193"/>
      <c r="I9" s="193"/>
      <c r="J9" s="192"/>
    </row>
    <row r="10" spans="1:10" s="2" customFormat="1" ht="14" thickBot="1">
      <c r="A10" s="200" t="s">
        <v>873</v>
      </c>
      <c r="B10" s="196"/>
      <c r="C10" s="197"/>
      <c r="D10" s="196" t="s">
        <v>904</v>
      </c>
      <c r="E10" s="197"/>
      <c r="F10" s="377" t="s">
        <v>363</v>
      </c>
      <c r="G10" s="197"/>
      <c r="H10" s="197" t="s">
        <v>898</v>
      </c>
      <c r="I10" s="197" t="s">
        <v>897</v>
      </c>
      <c r="J10" s="391" t="s">
        <v>906</v>
      </c>
    </row>
    <row r="11" spans="1:10" s="2" customFormat="1" ht="14" thickBot="1">
      <c r="A11" s="389" t="s">
        <v>894</v>
      </c>
      <c r="B11" s="197"/>
      <c r="C11" s="197"/>
      <c r="D11" s="488" t="str">
        <f>IF(J80=TRUE,"X","")</f>
        <v/>
      </c>
      <c r="E11" s="197" t="s">
        <v>127</v>
      </c>
      <c r="F11" s="197"/>
      <c r="G11" s="197"/>
      <c r="H11" s="197" t="s">
        <v>896</v>
      </c>
      <c r="I11" s="197" t="s">
        <v>896</v>
      </c>
      <c r="J11" s="392" t="s">
        <v>907</v>
      </c>
    </row>
    <row r="12" spans="1:10" s="2" customFormat="1" ht="14" thickBot="1">
      <c r="A12" s="390" t="s">
        <v>811</v>
      </c>
      <c r="B12" s="201" t="s">
        <v>732</v>
      </c>
      <c r="C12" s="197"/>
      <c r="D12" s="197"/>
      <c r="E12" s="197"/>
      <c r="F12" s="197"/>
      <c r="G12" s="197"/>
      <c r="H12" s="388"/>
      <c r="I12" s="388"/>
      <c r="J12" s="486" t="str">
        <f>IF(I12=4:4," ","recv'd")</f>
        <v xml:space="preserve"> </v>
      </c>
    </row>
    <row r="13" spans="1:10" s="2" customFormat="1" ht="14" thickBot="1">
      <c r="A13" s="390" t="s">
        <v>811</v>
      </c>
      <c r="B13" s="201" t="s">
        <v>901</v>
      </c>
      <c r="C13" s="197"/>
      <c r="D13" s="197"/>
      <c r="E13" s="197"/>
      <c r="F13" s="197"/>
      <c r="G13" s="197"/>
      <c r="H13" s="388"/>
      <c r="I13" s="388"/>
      <c r="J13" s="486" t="str">
        <f>IF(I13=4:4," ","recv'd")</f>
        <v xml:space="preserve"> </v>
      </c>
    </row>
    <row r="14" spans="1:10" s="2" customFormat="1" ht="14" thickBot="1">
      <c r="A14" s="390" t="s">
        <v>811</v>
      </c>
      <c r="B14" s="201" t="s">
        <v>874</v>
      </c>
      <c r="C14" s="197"/>
      <c r="D14" s="197"/>
      <c r="E14" s="197"/>
      <c r="F14" s="197"/>
      <c r="G14" s="197"/>
      <c r="H14" s="388">
        <v>36605</v>
      </c>
      <c r="I14" s="388">
        <v>36605</v>
      </c>
      <c r="J14" s="486" t="str">
        <f>IF(I14=4:4," ","recv'd")</f>
        <v>recv'd</v>
      </c>
    </row>
    <row r="15" spans="1:10" s="2" customFormat="1" ht="14" thickBot="1">
      <c r="A15" s="390" t="s">
        <v>811</v>
      </c>
      <c r="B15" s="201" t="s">
        <v>875</v>
      </c>
      <c r="C15" s="197"/>
      <c r="D15" s="197"/>
      <c r="E15" s="197"/>
      <c r="F15" s="197"/>
      <c r="G15" s="197"/>
      <c r="H15" s="388">
        <v>36605</v>
      </c>
      <c r="I15" s="388">
        <v>36605</v>
      </c>
      <c r="J15" s="486" t="str">
        <f>IF(I15=4:4," ","recv'd")</f>
        <v>recv'd</v>
      </c>
    </row>
    <row r="16" spans="1:10" s="2" customFormat="1" ht="14" thickBot="1">
      <c r="A16" s="390" t="s">
        <v>811</v>
      </c>
      <c r="B16" s="201" t="s">
        <v>876</v>
      </c>
      <c r="C16" s="197"/>
      <c r="D16" s="197"/>
      <c r="E16" s="197"/>
      <c r="F16" s="197"/>
      <c r="G16" s="197"/>
      <c r="H16" s="388">
        <v>36605</v>
      </c>
      <c r="I16" s="388">
        <v>36605</v>
      </c>
      <c r="J16" s="486" t="str">
        <f>IF(I16=4:4," ","recv'd")</f>
        <v>recv'd</v>
      </c>
    </row>
    <row r="17" spans="1:10" s="2" customFormat="1" ht="14" thickBot="1">
      <c r="A17" s="390" t="s">
        <v>811</v>
      </c>
      <c r="B17" s="201" t="s">
        <v>903</v>
      </c>
      <c r="C17" s="197"/>
      <c r="D17" s="197"/>
      <c r="E17" s="197"/>
      <c r="F17" s="197"/>
      <c r="G17" s="198"/>
      <c r="H17" s="388">
        <v>36605</v>
      </c>
      <c r="I17" s="388">
        <v>36605</v>
      </c>
      <c r="J17" s="487" t="str">
        <f>IF(I17=4:4," ","recv'd")</f>
        <v>recv'd</v>
      </c>
    </row>
    <row r="18" spans="1:10" s="2" customFormat="1">
      <c r="A18" s="524" t="s">
        <v>42</v>
      </c>
      <c r="B18" s="376"/>
      <c r="C18" s="197"/>
      <c r="D18" s="197"/>
      <c r="E18" s="197"/>
      <c r="F18" s="197"/>
      <c r="G18" s="197"/>
      <c r="H18" s="197" t="s">
        <v>898</v>
      </c>
      <c r="I18" s="197" t="s">
        <v>897</v>
      </c>
      <c r="J18" s="391" t="s">
        <v>906</v>
      </c>
    </row>
    <row r="19" spans="1:10" s="2" customFormat="1" ht="14" thickBot="1">
      <c r="A19" s="389" t="s">
        <v>894</v>
      </c>
      <c r="B19" s="376"/>
      <c r="C19" s="197"/>
      <c r="D19" s="197"/>
      <c r="E19" s="197"/>
      <c r="F19" s="197"/>
      <c r="G19" s="197"/>
      <c r="H19" s="197" t="s">
        <v>896</v>
      </c>
      <c r="I19" s="197" t="s">
        <v>896</v>
      </c>
      <c r="J19" s="392" t="s">
        <v>907</v>
      </c>
    </row>
    <row r="20" spans="1:10" s="2" customFormat="1" ht="14" thickBot="1">
      <c r="A20" s="390" t="s">
        <v>811</v>
      </c>
      <c r="B20" s="201" t="s">
        <v>895</v>
      </c>
      <c r="C20" s="197"/>
      <c r="D20" s="197"/>
      <c r="E20" s="197"/>
      <c r="F20" s="197"/>
      <c r="G20" s="197"/>
      <c r="H20" s="388"/>
      <c r="I20" s="388"/>
      <c r="J20" s="486" t="str">
        <f>IF(I20=4:4," ","recv'd")</f>
        <v xml:space="preserve"> </v>
      </c>
    </row>
    <row r="21" spans="1:10" s="2" customFormat="1" ht="14" thickBot="1">
      <c r="A21" s="390" t="s">
        <v>811</v>
      </c>
      <c r="B21" s="201" t="s">
        <v>900</v>
      </c>
      <c r="C21" s="197"/>
      <c r="D21" s="197"/>
      <c r="E21" s="197"/>
      <c r="F21" s="197"/>
      <c r="G21" s="197"/>
      <c r="H21" s="388"/>
      <c r="I21" s="388"/>
      <c r="J21" s="486" t="str">
        <f>IF(I21=4:4," ","recv'd")</f>
        <v xml:space="preserve"> </v>
      </c>
    </row>
    <row r="22" spans="1:10" s="2" customFormat="1" ht="14" thickBot="1">
      <c r="A22" s="390" t="s">
        <v>811</v>
      </c>
      <c r="B22" s="201" t="s">
        <v>733</v>
      </c>
      <c r="C22" s="197"/>
      <c r="D22" s="197"/>
      <c r="E22" s="197"/>
      <c r="F22" s="197"/>
      <c r="G22" s="197"/>
      <c r="H22" s="388"/>
      <c r="I22" s="388"/>
      <c r="J22" s="486" t="str">
        <f>IF(I22=4:4," ","recv'd")</f>
        <v xml:space="preserve"> </v>
      </c>
    </row>
    <row r="23" spans="1:10" s="2" customFormat="1" ht="14" thickBot="1">
      <c r="A23" s="390"/>
      <c r="B23" s="525" t="s">
        <v>902</v>
      </c>
      <c r="C23" s="197"/>
      <c r="D23" s="197"/>
      <c r="E23" s="197"/>
      <c r="F23" s="197"/>
      <c r="G23" s="197"/>
      <c r="H23" s="388"/>
      <c r="I23" s="388"/>
      <c r="J23" s="486" t="str">
        <f>IF(I23=4:4," ","recv'd")</f>
        <v xml:space="preserve"> </v>
      </c>
    </row>
    <row r="24" spans="1:10" s="2" customFormat="1" ht="14" thickBot="1">
      <c r="A24" s="390"/>
      <c r="B24" s="526" t="s">
        <v>269</v>
      </c>
      <c r="C24" s="373"/>
      <c r="D24" s="201" t="s">
        <v>115</v>
      </c>
      <c r="E24" s="197"/>
      <c r="F24" s="197"/>
      <c r="G24" s="197"/>
      <c r="H24" s="388"/>
      <c r="I24" s="388"/>
      <c r="J24" s="486" t="str">
        <f>IF(I24=4:4," ","recv'd")</f>
        <v xml:space="preserve"> </v>
      </c>
    </row>
    <row r="25" spans="1:10" s="2" customFormat="1" ht="14" thickBot="1">
      <c r="A25" s="390"/>
      <c r="B25" s="527" t="s">
        <v>238</v>
      </c>
      <c r="C25" s="193"/>
      <c r="D25" s="193"/>
      <c r="E25" s="193"/>
      <c r="F25" s="373"/>
      <c r="G25" s="193" t="s">
        <v>231</v>
      </c>
      <c r="H25" s="388"/>
      <c r="I25" s="388"/>
      <c r="J25" s="486" t="str">
        <f>IF(I25=4:4," ","recv'd")</f>
        <v xml:space="preserve"> </v>
      </c>
    </row>
    <row r="26" spans="1:10" s="2" customFormat="1" ht="14" thickBot="1">
      <c r="A26" s="200" t="s">
        <v>43</v>
      </c>
      <c r="B26" s="199"/>
      <c r="C26" s="199"/>
      <c r="D26" s="488" t="str">
        <f>IF(J81=TRUE,"S","")</f>
        <v/>
      </c>
      <c r="E26" s="197" t="s">
        <v>127</v>
      </c>
      <c r="F26" s="199"/>
      <c r="G26" s="199"/>
      <c r="H26" s="197" t="s">
        <v>898</v>
      </c>
      <c r="I26" s="197" t="s">
        <v>897</v>
      </c>
      <c r="J26" s="391" t="s">
        <v>906</v>
      </c>
    </row>
    <row r="27" spans="1:10" s="2" customFormat="1" ht="14" thickBot="1">
      <c r="A27" s="389" t="s">
        <v>894</v>
      </c>
      <c r="B27" s="196" t="s">
        <v>932</v>
      </c>
      <c r="C27" s="197"/>
      <c r="D27" s="197"/>
      <c r="E27" s="197"/>
      <c r="F27" s="197"/>
      <c r="G27" s="197"/>
      <c r="H27" s="197" t="s">
        <v>896</v>
      </c>
      <c r="I27" s="197" t="s">
        <v>896</v>
      </c>
      <c r="J27" s="392" t="s">
        <v>907</v>
      </c>
    </row>
    <row r="28" spans="1:10" s="2" customFormat="1" ht="14" thickBot="1">
      <c r="A28" s="390" t="s">
        <v>811</v>
      </c>
      <c r="B28" s="201" t="s">
        <v>44</v>
      </c>
      <c r="C28" s="197"/>
      <c r="D28" s="197"/>
      <c r="E28" s="197"/>
      <c r="F28" s="197"/>
      <c r="G28" s="197"/>
      <c r="H28" s="388">
        <v>36620</v>
      </c>
      <c r="I28" s="388"/>
      <c r="J28" s="486" t="str">
        <f>IF(I28=4:4," ","recv'd")</f>
        <v xml:space="preserve"> </v>
      </c>
    </row>
    <row r="29" spans="1:10" s="2" customFormat="1" ht="14" thickBot="1">
      <c r="A29" s="530" t="str">
        <f>IF(E7=1,"N/A","X")</f>
        <v>X</v>
      </c>
      <c r="B29" s="201" t="s">
        <v>46</v>
      </c>
      <c r="C29" s="197"/>
      <c r="D29" s="197"/>
      <c r="E29" s="197"/>
      <c r="F29" s="197"/>
      <c r="G29" s="197"/>
      <c r="H29" s="388">
        <v>36620</v>
      </c>
      <c r="I29" s="388"/>
      <c r="J29" s="486" t="str">
        <f>IF(I29=4:4," ","recv'd")</f>
        <v xml:space="preserve"> </v>
      </c>
    </row>
    <row r="30" spans="1:10" s="2" customFormat="1" ht="14" thickBot="1">
      <c r="A30" s="390" t="s">
        <v>811</v>
      </c>
      <c r="B30" s="201" t="s">
        <v>45</v>
      </c>
      <c r="C30" s="197"/>
      <c r="D30" s="197"/>
      <c r="E30" s="197"/>
      <c r="F30" s="197"/>
      <c r="G30" s="197"/>
      <c r="H30" s="388">
        <v>36620</v>
      </c>
      <c r="I30" s="388"/>
      <c r="J30" s="486" t="str">
        <f>IF(I30=4:4," ","recv'd")</f>
        <v xml:space="preserve"> </v>
      </c>
    </row>
    <row r="31" spans="1:10" s="2" customFormat="1" ht="14" thickBot="1">
      <c r="A31" s="390" t="s">
        <v>811</v>
      </c>
      <c r="B31" s="201" t="s">
        <v>842</v>
      </c>
      <c r="C31" s="197"/>
      <c r="D31" s="197"/>
      <c r="E31" s="197"/>
      <c r="F31" s="197"/>
      <c r="G31" s="197"/>
      <c r="H31" s="388">
        <v>36620</v>
      </c>
      <c r="I31" s="388"/>
      <c r="J31" s="486" t="str">
        <f>IF(I31=4:4," ","recv'd")</f>
        <v xml:space="preserve"> </v>
      </c>
    </row>
    <row r="32" spans="1:10" s="2" customFormat="1" ht="14" thickBot="1">
      <c r="A32" s="390" t="s">
        <v>811</v>
      </c>
      <c r="B32" s="201" t="s">
        <v>734</v>
      </c>
      <c r="C32" s="197"/>
      <c r="D32" s="197"/>
      <c r="E32" s="197"/>
      <c r="F32" s="374" t="s">
        <v>811</v>
      </c>
      <c r="G32" s="197" t="s">
        <v>367</v>
      </c>
      <c r="H32" s="388">
        <v>36619</v>
      </c>
      <c r="I32" s="388"/>
      <c r="J32" s="486" t="str">
        <f>IF(I32=4:4," ","recv'd")</f>
        <v xml:space="preserve"> </v>
      </c>
    </row>
    <row r="33" spans="1:10" s="2" customFormat="1" ht="14" thickBot="1">
      <c r="A33" s="390" t="s">
        <v>811</v>
      </c>
      <c r="B33" s="201" t="s">
        <v>47</v>
      </c>
      <c r="C33" s="197"/>
      <c r="D33" s="197"/>
      <c r="E33" s="197"/>
      <c r="F33" s="197"/>
      <c r="G33" s="197"/>
      <c r="H33" s="388"/>
      <c r="I33" s="388"/>
      <c r="J33" s="486" t="str">
        <f>IF(I33=4:4," ","recv'd")</f>
        <v xml:space="preserve"> </v>
      </c>
    </row>
    <row r="34" spans="1:10" s="2" customFormat="1" ht="14" thickBot="1">
      <c r="A34" s="390" t="s">
        <v>811</v>
      </c>
      <c r="B34" s="526" t="s">
        <v>269</v>
      </c>
      <c r="C34" s="373">
        <v>20</v>
      </c>
      <c r="D34" s="201" t="s">
        <v>120</v>
      </c>
      <c r="E34" s="197"/>
      <c r="F34" s="197"/>
      <c r="G34" s="197"/>
      <c r="H34" s="388">
        <v>36620</v>
      </c>
      <c r="I34" s="388"/>
      <c r="J34" s="486" t="str">
        <f>IF(I34=4:4," ","recv'd")</f>
        <v xml:space="preserve"> </v>
      </c>
    </row>
    <row r="35" spans="1:10" s="2" customFormat="1" ht="14" thickBot="1">
      <c r="A35" s="390" t="s">
        <v>811</v>
      </c>
      <c r="B35" s="201" t="s">
        <v>214</v>
      </c>
      <c r="C35" s="197"/>
      <c r="D35" s="197"/>
      <c r="E35" s="197"/>
      <c r="F35" s="197"/>
      <c r="G35" s="197"/>
      <c r="H35" s="388">
        <v>36620</v>
      </c>
      <c r="I35" s="388"/>
      <c r="J35" s="486" t="str">
        <f>IF(I35=4:4," ","recv'd")</f>
        <v xml:space="preserve"> </v>
      </c>
    </row>
    <row r="36" spans="1:10" s="2" customFormat="1" ht="14" thickBot="1">
      <c r="A36" s="390"/>
      <c r="B36" s="197" t="s">
        <v>213</v>
      </c>
      <c r="C36" s="197"/>
      <c r="D36" s="557" t="s">
        <v>735</v>
      </c>
      <c r="E36" s="558"/>
      <c r="F36" s="558"/>
      <c r="G36" s="559"/>
      <c r="H36" s="388"/>
      <c r="I36" s="388"/>
      <c r="J36" s="486" t="str">
        <f>IF(I36=4:4," ","recv'd")</f>
        <v xml:space="preserve"> </v>
      </c>
    </row>
    <row r="37" spans="1:10" s="2" customFormat="1" ht="14" thickBot="1">
      <c r="A37" s="390"/>
      <c r="B37" s="525" t="s">
        <v>293</v>
      </c>
      <c r="C37" s="197"/>
      <c r="E37" s="375"/>
      <c r="F37" s="193" t="s">
        <v>239</v>
      </c>
      <c r="H37" s="388"/>
      <c r="I37" s="388"/>
      <c r="J37" s="486" t="str">
        <f>IF(I37=4:4," ","recv'd")</f>
        <v xml:space="preserve"> </v>
      </c>
    </row>
    <row r="38" spans="1:10" s="2" customFormat="1" ht="14" thickBot="1">
      <c r="A38" s="390"/>
      <c r="B38" s="527" t="s">
        <v>240</v>
      </c>
      <c r="C38" s="193"/>
      <c r="D38" s="193"/>
      <c r="E38" s="375"/>
      <c r="F38" s="193" t="s">
        <v>239</v>
      </c>
      <c r="G38" s="197"/>
      <c r="H38" s="388"/>
      <c r="I38" s="388"/>
      <c r="J38" s="486" t="str">
        <f>IF(I38=4:4," ","recv'd")</f>
        <v xml:space="preserve"> </v>
      </c>
    </row>
    <row r="39" spans="1:10" s="2" customFormat="1" ht="14" thickBot="1">
      <c r="A39" s="200" t="s">
        <v>116</v>
      </c>
      <c r="B39" s="199"/>
      <c r="C39" s="199"/>
      <c r="D39" s="488" t="str">
        <f>IF(J82=TRUE,"R","")</f>
        <v/>
      </c>
      <c r="E39" s="197" t="s">
        <v>127</v>
      </c>
      <c r="F39" s="199"/>
      <c r="G39" s="199"/>
      <c r="H39" s="197" t="s">
        <v>898</v>
      </c>
      <c r="I39" s="197" t="s">
        <v>897</v>
      </c>
      <c r="J39" s="391" t="s">
        <v>906</v>
      </c>
    </row>
    <row r="40" spans="1:10" s="2" customFormat="1" ht="14" thickBot="1">
      <c r="A40" s="389" t="s">
        <v>894</v>
      </c>
      <c r="B40" s="197"/>
      <c r="C40" s="197"/>
      <c r="D40" s="197"/>
      <c r="E40" s="197"/>
      <c r="F40" s="197"/>
      <c r="G40" s="197"/>
      <c r="H40" s="197" t="s">
        <v>896</v>
      </c>
      <c r="I40" s="197" t="s">
        <v>896</v>
      </c>
      <c r="J40" s="392" t="s">
        <v>907</v>
      </c>
    </row>
    <row r="41" spans="1:10" s="2" customFormat="1" ht="14" thickBot="1">
      <c r="A41" s="390" t="s">
        <v>719</v>
      </c>
      <c r="B41" s="201" t="s">
        <v>121</v>
      </c>
      <c r="C41" s="197"/>
      <c r="D41" s="197"/>
      <c r="E41" s="197"/>
      <c r="F41" s="374"/>
      <c r="G41" s="197" t="s">
        <v>367</v>
      </c>
      <c r="H41" s="388"/>
      <c r="I41" s="388"/>
      <c r="J41" s="486" t="str">
        <f>IF(I41=4:4," ","recv'd")</f>
        <v xml:space="preserve"> </v>
      </c>
    </row>
    <row r="42" spans="1:10" s="2" customFormat="1" ht="14" thickBot="1">
      <c r="A42" s="390" t="s">
        <v>719</v>
      </c>
      <c r="B42" s="201" t="s">
        <v>117</v>
      </c>
      <c r="C42" s="197"/>
      <c r="D42" s="197"/>
      <c r="E42" s="197"/>
      <c r="F42" s="197"/>
      <c r="G42" s="197"/>
      <c r="H42" s="388"/>
      <c r="I42" s="388"/>
      <c r="J42" s="486" t="str">
        <f>IF(I42=4:4," ","recv'd")</f>
        <v xml:space="preserve"> </v>
      </c>
    </row>
    <row r="43" spans="1:10" s="2" customFormat="1" ht="14" thickBot="1">
      <c r="A43" s="390" t="s">
        <v>719</v>
      </c>
      <c r="B43" s="526" t="s">
        <v>269</v>
      </c>
      <c r="C43" s="373"/>
      <c r="D43" s="201" t="s">
        <v>119</v>
      </c>
      <c r="E43" s="197"/>
      <c r="F43" s="197"/>
      <c r="G43" s="197"/>
      <c r="H43" s="388"/>
      <c r="I43" s="388"/>
      <c r="J43" s="486" t="str">
        <f>IF(I43=4:4," ","recv'd")</f>
        <v xml:space="preserve"> </v>
      </c>
    </row>
    <row r="44" spans="1:10" s="2" customFormat="1" ht="14" thickBot="1">
      <c r="A44" s="390" t="s">
        <v>719</v>
      </c>
      <c r="B44" s="201" t="s">
        <v>214</v>
      </c>
      <c r="C44" s="197"/>
      <c r="D44" s="197"/>
      <c r="E44" s="197"/>
      <c r="F44" s="197"/>
      <c r="G44" s="197"/>
      <c r="H44" s="388"/>
      <c r="I44" s="388"/>
      <c r="J44" s="486" t="str">
        <f>IF(I44=4:4," ","recv'd")</f>
        <v xml:space="preserve"> </v>
      </c>
    </row>
    <row r="45" spans="1:10" s="2" customFormat="1" ht="14" thickBot="1">
      <c r="A45" s="390" t="s">
        <v>719</v>
      </c>
      <c r="B45" s="201" t="s">
        <v>118</v>
      </c>
      <c r="C45" s="197"/>
      <c r="D45" s="197"/>
      <c r="E45" s="197"/>
      <c r="F45" s="197"/>
      <c r="G45" s="197"/>
      <c r="H45" s="388"/>
      <c r="I45" s="388"/>
      <c r="J45" s="486" t="str">
        <f>IF(I45=4:4," ","recv'd")</f>
        <v xml:space="preserve"> </v>
      </c>
    </row>
    <row r="46" spans="1:10" s="2" customFormat="1" ht="14" thickBot="1">
      <c r="A46" s="390" t="s">
        <v>719</v>
      </c>
      <c r="B46" s="197" t="s">
        <v>213</v>
      </c>
      <c r="C46" s="197"/>
      <c r="D46" s="557" t="s">
        <v>743</v>
      </c>
      <c r="E46" s="558"/>
      <c r="F46" s="558"/>
      <c r="G46" s="559"/>
      <c r="H46" s="388"/>
      <c r="I46" s="388"/>
      <c r="J46" s="486" t="str">
        <f>IF(I46=4:4," ","recv'd")</f>
        <v xml:space="preserve"> </v>
      </c>
    </row>
    <row r="47" spans="1:10" s="2" customFormat="1" ht="14" thickBot="1">
      <c r="A47" s="390" t="s">
        <v>811</v>
      </c>
      <c r="B47" s="201" t="s">
        <v>293</v>
      </c>
      <c r="C47" s="197"/>
      <c r="E47" s="375"/>
      <c r="F47" s="193" t="s">
        <v>239</v>
      </c>
      <c r="H47" s="388"/>
      <c r="I47" s="388"/>
      <c r="J47" s="486" t="str">
        <f>IF(I47=4:4," ","recv'd")</f>
        <v xml:space="preserve"> </v>
      </c>
    </row>
    <row r="48" spans="1:10" s="2" customFormat="1" ht="14" thickBot="1">
      <c r="A48" s="390" t="s">
        <v>811</v>
      </c>
      <c r="B48" s="201" t="s">
        <v>240</v>
      </c>
      <c r="C48" s="197"/>
      <c r="D48" s="197"/>
      <c r="E48" s="375"/>
      <c r="F48" s="197" t="s">
        <v>239</v>
      </c>
      <c r="G48" s="198"/>
      <c r="H48" s="388"/>
      <c r="I48" s="388"/>
      <c r="J48" s="486" t="str">
        <f>IF(I48=4:4," ","recv'd")</f>
        <v xml:space="preserve"> </v>
      </c>
    </row>
    <row r="49" spans="1:10" s="2" customFormat="1">
      <c r="A49" s="524" t="s">
        <v>49</v>
      </c>
      <c r="B49" s="197"/>
      <c r="C49" s="197"/>
      <c r="D49" s="197"/>
      <c r="E49" s="197"/>
      <c r="F49" s="197"/>
      <c r="G49" s="197"/>
      <c r="H49" s="197" t="s">
        <v>898</v>
      </c>
      <c r="I49" s="197" t="s">
        <v>897</v>
      </c>
      <c r="J49" s="391" t="s">
        <v>906</v>
      </c>
    </row>
    <row r="50" spans="1:10" s="2" customFormat="1" ht="14" thickBot="1">
      <c r="A50" s="389" t="s">
        <v>894</v>
      </c>
      <c r="B50" s="197"/>
      <c r="C50" s="197"/>
      <c r="D50" s="197"/>
      <c r="E50" s="197"/>
      <c r="F50" s="197"/>
      <c r="G50" s="197"/>
      <c r="H50" s="197" t="s">
        <v>896</v>
      </c>
      <c r="I50" s="197" t="s">
        <v>896</v>
      </c>
      <c r="J50" s="392" t="s">
        <v>907</v>
      </c>
    </row>
    <row r="51" spans="1:10" s="2" customFormat="1" ht="14" thickBot="1">
      <c r="A51" s="390" t="s">
        <v>719</v>
      </c>
      <c r="B51" s="201" t="s">
        <v>48</v>
      </c>
      <c r="C51" s="373" t="s">
        <v>719</v>
      </c>
      <c r="D51" s="201" t="s">
        <v>123</v>
      </c>
      <c r="E51" s="373" t="s">
        <v>719</v>
      </c>
      <c r="F51" s="201" t="s">
        <v>122</v>
      </c>
      <c r="G51" s="197"/>
      <c r="H51" s="388"/>
      <c r="I51" s="388"/>
      <c r="J51" s="486" t="str">
        <f>IF(I51=4:4," ","recv'd")</f>
        <v xml:space="preserve"> </v>
      </c>
    </row>
    <row r="52" spans="1:10" s="2" customFormat="1" ht="14" thickBot="1">
      <c r="A52" s="390" t="s">
        <v>811</v>
      </c>
      <c r="B52" s="201" t="s">
        <v>124</v>
      </c>
      <c r="C52" s="199"/>
      <c r="D52" s="197"/>
      <c r="E52" s="380"/>
      <c r="F52" s="379"/>
      <c r="G52" s="378"/>
      <c r="H52" s="388"/>
      <c r="I52" s="388"/>
      <c r="J52" s="486" t="str">
        <f>IF(I52=4:4," ","recv'd")</f>
        <v xml:space="preserve"> </v>
      </c>
    </row>
    <row r="53" spans="1:10" s="2" customFormat="1" ht="14" thickBot="1">
      <c r="A53" s="390" t="s">
        <v>811</v>
      </c>
      <c r="B53" s="375" t="s">
        <v>744</v>
      </c>
      <c r="C53" s="197" t="s">
        <v>355</v>
      </c>
      <c r="D53" s="197"/>
      <c r="E53" s="197"/>
      <c r="F53" s="197"/>
      <c r="G53" s="197"/>
      <c r="H53" s="388"/>
      <c r="I53" s="388"/>
      <c r="J53" s="486" t="str">
        <f>IF(I53=4:4," ","recv'd")</f>
        <v xml:space="preserve"> </v>
      </c>
    </row>
    <row r="54" spans="1:10" s="2" customFormat="1" ht="14" thickBot="1">
      <c r="A54" s="390" t="s">
        <v>719</v>
      </c>
      <c r="B54" s="201" t="s">
        <v>17</v>
      </c>
      <c r="C54" s="197"/>
      <c r="D54" s="197"/>
      <c r="E54" s="197"/>
      <c r="F54" s="197"/>
      <c r="G54" s="373"/>
      <c r="H54" s="388"/>
      <c r="I54" s="388"/>
      <c r="J54" s="486" t="str">
        <f>IF(I54=4:4," ","recv'd")</f>
        <v xml:space="preserve"> </v>
      </c>
    </row>
    <row r="55" spans="1:10" s="2" customFormat="1" ht="14" thickBot="1">
      <c r="A55" s="390" t="s">
        <v>811</v>
      </c>
      <c r="B55" s="201" t="s">
        <v>50</v>
      </c>
      <c r="C55" s="198"/>
      <c r="D55" s="557" t="s">
        <v>743</v>
      </c>
      <c r="E55" s="558"/>
      <c r="F55" s="558"/>
      <c r="G55" s="558"/>
      <c r="H55" s="558"/>
      <c r="I55" s="558"/>
      <c r="J55" s="559"/>
    </row>
    <row r="56" spans="1:10" s="2" customFormat="1" ht="14" thickBot="1">
      <c r="A56" s="390"/>
      <c r="B56" s="375"/>
      <c r="C56" s="197" t="s">
        <v>51</v>
      </c>
      <c r="D56" s="197"/>
      <c r="E56" s="197"/>
      <c r="F56" s="197"/>
      <c r="G56" s="197"/>
      <c r="H56" s="197"/>
      <c r="I56" s="197"/>
      <c r="J56" s="198"/>
    </row>
    <row r="57" spans="1:10" s="2" customFormat="1" ht="14" thickBot="1">
      <c r="A57" s="390"/>
      <c r="B57" s="375"/>
      <c r="C57" s="197" t="s">
        <v>15</v>
      </c>
      <c r="D57" s="197"/>
      <c r="E57" s="197"/>
      <c r="F57" s="197"/>
      <c r="G57" s="197"/>
      <c r="H57" s="388"/>
      <c r="I57" s="388"/>
      <c r="J57" s="486" t="str">
        <f>IF(I57=4:4," ","recv'd")</f>
        <v xml:space="preserve"> </v>
      </c>
    </row>
    <row r="58" spans="1:10" s="2" customFormat="1" ht="14" thickBot="1">
      <c r="A58" s="390" t="s">
        <v>932</v>
      </c>
      <c r="B58" s="525" t="s">
        <v>48</v>
      </c>
      <c r="C58" s="373"/>
      <c r="D58" s="525" t="s">
        <v>123</v>
      </c>
      <c r="E58" s="373"/>
      <c r="F58" s="525" t="s">
        <v>122</v>
      </c>
      <c r="G58" s="197"/>
      <c r="H58" s="388" t="s">
        <v>932</v>
      </c>
      <c r="I58" s="388"/>
      <c r="J58" s="486" t="str">
        <f>IF(I58=4:4," ","recv'd")</f>
        <v xml:space="preserve"> </v>
      </c>
    </row>
    <row r="59" spans="1:10" s="2" customFormat="1" ht="14" thickBot="1">
      <c r="A59" s="390" t="s">
        <v>932</v>
      </c>
      <c r="B59" s="197" t="s">
        <v>13</v>
      </c>
      <c r="C59" s="199"/>
      <c r="D59" s="197"/>
      <c r="E59" s="380" t="s">
        <v>932</v>
      </c>
      <c r="F59" s="379"/>
      <c r="G59" s="378"/>
      <c r="H59" s="388" t="s">
        <v>932</v>
      </c>
      <c r="I59" s="388"/>
      <c r="J59" s="486" t="str">
        <f>IF(I59=4:4," ","recv'd")</f>
        <v xml:space="preserve"> </v>
      </c>
    </row>
    <row r="60" spans="1:10" s="2" customFormat="1" ht="14" thickBot="1">
      <c r="A60" s="390"/>
      <c r="B60" s="197" t="s">
        <v>16</v>
      </c>
      <c r="C60" s="197"/>
      <c r="D60" s="197"/>
      <c r="E60" s="197"/>
      <c r="F60" s="197"/>
      <c r="G60" s="373" t="s">
        <v>932</v>
      </c>
      <c r="H60" s="388" t="s">
        <v>932</v>
      </c>
      <c r="I60" s="388"/>
      <c r="J60" s="486" t="str">
        <f>IF(I60=4:4," ","recv'd")</f>
        <v xml:space="preserve"> </v>
      </c>
    </row>
    <row r="61" spans="1:10" s="2" customFormat="1" ht="14" thickBot="1">
      <c r="A61" s="390" t="s">
        <v>811</v>
      </c>
      <c r="B61" s="201" t="s">
        <v>125</v>
      </c>
      <c r="C61" s="197"/>
      <c r="D61" s="197"/>
      <c r="E61" s="197"/>
      <c r="F61" s="197"/>
      <c r="G61" s="197"/>
      <c r="H61" s="388"/>
      <c r="I61" s="388"/>
      <c r="J61" s="486" t="str">
        <f>IF(I61=4:4," ","recv'd")</f>
        <v xml:space="preserve"> </v>
      </c>
    </row>
    <row r="62" spans="1:10" s="2" customFormat="1" ht="14" thickBot="1">
      <c r="A62" s="390" t="s">
        <v>811</v>
      </c>
      <c r="B62" s="201" t="s">
        <v>126</v>
      </c>
      <c r="C62" s="197"/>
      <c r="D62" s="197"/>
      <c r="E62" s="197"/>
      <c r="F62" s="197"/>
      <c r="G62" s="197"/>
      <c r="H62" s="388"/>
      <c r="I62" s="388"/>
      <c r="J62" s="486" t="str">
        <f>IF(I62=4:4," ","recv'd")</f>
        <v xml:space="preserve"> </v>
      </c>
    </row>
    <row r="63" spans="1:10" s="2" customFormat="1" ht="14" thickBot="1">
      <c r="A63" s="194"/>
      <c r="B63" s="197" t="s">
        <v>14</v>
      </c>
      <c r="C63" s="197"/>
      <c r="D63" s="197"/>
      <c r="E63" s="197"/>
      <c r="F63" s="197"/>
      <c r="G63" s="198"/>
      <c r="H63" s="388" t="s">
        <v>932</v>
      </c>
      <c r="I63" s="388"/>
      <c r="J63" s="486" t="str">
        <f>IF(I63=5:5," ","recv'd")</f>
        <v xml:space="preserve"> </v>
      </c>
    </row>
    <row r="64" spans="1:10" s="2" customFormat="1">
      <c r="A64" s="370" t="s">
        <v>241</v>
      </c>
      <c r="B64" s="197"/>
      <c r="C64" s="197"/>
      <c r="D64" s="197"/>
      <c r="E64" s="197"/>
      <c r="F64" s="197"/>
      <c r="G64" s="197"/>
      <c r="H64" s="197" t="s">
        <v>898</v>
      </c>
      <c r="I64" s="197" t="s">
        <v>897</v>
      </c>
      <c r="J64" s="391" t="s">
        <v>906</v>
      </c>
    </row>
    <row r="65" spans="1:22" s="2" customFormat="1" ht="14" thickBot="1">
      <c r="A65" s="389" t="s">
        <v>19</v>
      </c>
      <c r="B65" s="197"/>
      <c r="C65" s="197"/>
      <c r="D65" s="197"/>
      <c r="E65" s="197"/>
      <c r="F65" s="197"/>
      <c r="G65" s="197"/>
      <c r="H65" s="197" t="s">
        <v>896</v>
      </c>
      <c r="I65" s="197" t="s">
        <v>896</v>
      </c>
      <c r="J65" s="392" t="s">
        <v>907</v>
      </c>
    </row>
    <row r="66" spans="1:22" s="2" customFormat="1" ht="14" thickBot="1">
      <c r="A66" s="529" t="s">
        <v>811</v>
      </c>
      <c r="B66" s="528" t="s">
        <v>242</v>
      </c>
      <c r="C66" s="374">
        <v>1</v>
      </c>
      <c r="D66" s="528" t="s">
        <v>18</v>
      </c>
      <c r="E66" s="193"/>
      <c r="F66" s="193"/>
      <c r="G66" s="193"/>
      <c r="H66" s="388"/>
      <c r="I66" s="388"/>
      <c r="J66" s="486" t="str">
        <f>IF(I66=4:4," ","recv'd")</f>
        <v xml:space="preserve"> </v>
      </c>
    </row>
    <row r="67" spans="1:22" s="2" customFormat="1" ht="14" thickBot="1">
      <c r="A67" s="390"/>
      <c r="B67" s="197"/>
      <c r="C67" s="197"/>
      <c r="D67" s="488" t="str">
        <f>IF(J83=TRUE,"C","")</f>
        <v/>
      </c>
      <c r="E67" s="197" t="s">
        <v>127</v>
      </c>
      <c r="F67" s="197"/>
      <c r="G67" s="197"/>
      <c r="H67" s="197"/>
      <c r="I67" s="197"/>
      <c r="J67" s="486"/>
    </row>
    <row r="68" spans="1:22" s="2" customFormat="1" ht="14" thickBot="1">
      <c r="A68" s="390"/>
      <c r="B68" s="525" t="s">
        <v>128</v>
      </c>
      <c r="C68" s="197"/>
      <c r="D68" s="197"/>
      <c r="E68" s="197"/>
      <c r="F68" s="197"/>
      <c r="G68" s="197"/>
      <c r="H68" s="388"/>
      <c r="I68" s="388"/>
      <c r="J68" s="486"/>
    </row>
    <row r="69" spans="1:22" s="2" customFormat="1" ht="14" thickBot="1">
      <c r="A69" s="390"/>
      <c r="B69" s="525" t="s">
        <v>48</v>
      </c>
      <c r="C69" s="373" t="s">
        <v>719</v>
      </c>
      <c r="D69" s="525" t="s">
        <v>123</v>
      </c>
      <c r="E69" s="373" t="s">
        <v>719</v>
      </c>
      <c r="F69" s="525" t="s">
        <v>122</v>
      </c>
      <c r="G69" s="197"/>
      <c r="H69" s="388"/>
      <c r="I69" s="388"/>
      <c r="J69" s="486"/>
    </row>
    <row r="70" spans="1:22" s="2" customFormat="1" ht="14" thickBot="1">
      <c r="A70" s="390"/>
      <c r="B70" s="525" t="s">
        <v>50</v>
      </c>
      <c r="C70" s="198"/>
      <c r="D70" s="557" t="s">
        <v>812</v>
      </c>
      <c r="E70" s="558"/>
      <c r="F70" s="558"/>
      <c r="G70" s="558"/>
      <c r="H70" s="558"/>
      <c r="I70" s="558"/>
      <c r="J70" s="559"/>
    </row>
    <row r="71" spans="1:22" s="2" customFormat="1" ht="14" thickBot="1">
      <c r="A71" s="390"/>
      <c r="B71" s="525" t="s">
        <v>129</v>
      </c>
      <c r="C71" s="197"/>
      <c r="D71" s="197"/>
      <c r="E71" s="197"/>
      <c r="F71" s="197"/>
      <c r="G71" s="197"/>
      <c r="H71" s="388"/>
      <c r="I71" s="388"/>
      <c r="J71" s="486"/>
    </row>
    <row r="72" spans="1:22" s="2" customFormat="1" ht="14" thickBot="1">
      <c r="A72" s="390" t="s">
        <v>811</v>
      </c>
      <c r="B72" s="201" t="s">
        <v>130</v>
      </c>
      <c r="C72" s="197"/>
      <c r="D72" s="197"/>
      <c r="E72" s="197"/>
      <c r="F72" s="197"/>
      <c r="G72" s="197"/>
      <c r="H72" s="388"/>
      <c r="I72" s="388"/>
      <c r="J72" s="486" t="str">
        <f>IF(I72=4:4," ","recv'd")</f>
        <v xml:space="preserve"> </v>
      </c>
    </row>
    <row r="73" spans="1:22">
      <c r="A73" s="399" t="s">
        <v>320</v>
      </c>
      <c r="B73" s="554" t="s">
        <v>675</v>
      </c>
      <c r="C73" s="555"/>
      <c r="D73" s="555"/>
      <c r="E73" s="555"/>
      <c r="F73" s="555"/>
      <c r="G73" s="555"/>
      <c r="H73" s="555"/>
      <c r="I73" s="555"/>
      <c r="J73" s="556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>
      <c r="A74" s="400" t="s">
        <v>321</v>
      </c>
      <c r="B74" s="544" t="s">
        <v>745</v>
      </c>
      <c r="C74" s="545"/>
      <c r="D74" s="545"/>
      <c r="E74" s="545"/>
      <c r="F74" s="545"/>
      <c r="G74" s="545"/>
      <c r="H74" s="545"/>
      <c r="I74" s="545"/>
      <c r="J74" s="54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>
      <c r="A75" s="400" t="s">
        <v>322</v>
      </c>
      <c r="B75" s="544" t="s">
        <v>736</v>
      </c>
      <c r="C75" s="545"/>
      <c r="D75" s="545"/>
      <c r="E75" s="545"/>
      <c r="F75" s="545"/>
      <c r="G75" s="545"/>
      <c r="H75" s="545"/>
      <c r="I75" s="545"/>
      <c r="J75" s="546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" thickBot="1">
      <c r="A76" s="195"/>
      <c r="B76" s="547" t="s">
        <v>737</v>
      </c>
      <c r="C76" s="548"/>
      <c r="D76" s="548"/>
      <c r="E76" s="548"/>
      <c r="F76" s="548"/>
      <c r="G76" s="548"/>
      <c r="H76" s="548"/>
      <c r="I76" s="548"/>
      <c r="J76" s="549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>
      <c r="A77" s="402" t="s">
        <v>333</v>
      </c>
      <c r="B77" s="395" t="s">
        <v>925</v>
      </c>
      <c r="C77" s="199"/>
      <c r="D77" s="199"/>
      <c r="E77" s="199"/>
      <c r="F77" s="199"/>
      <c r="G77" s="199"/>
      <c r="H77" s="199"/>
      <c r="I77" s="199"/>
      <c r="J77" s="396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>
      <c r="A78" s="403" t="s">
        <v>932</v>
      </c>
      <c r="B78" s="194" t="s">
        <v>924</v>
      </c>
      <c r="C78" s="197"/>
      <c r="D78" s="197"/>
      <c r="E78" s="197"/>
      <c r="F78" s="197"/>
      <c r="G78" s="197"/>
      <c r="H78" s="197"/>
      <c r="I78" s="197"/>
      <c r="J78" s="19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" thickBot="1">
      <c r="A79" s="404" t="s">
        <v>932</v>
      </c>
      <c r="B79" s="195" t="s">
        <v>923</v>
      </c>
      <c r="C79" s="193"/>
      <c r="D79" s="193"/>
      <c r="E79" s="193"/>
      <c r="F79" s="193"/>
      <c r="G79" s="193"/>
      <c r="H79" s="193"/>
      <c r="I79" s="193"/>
      <c r="J79" s="40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>
      <c r="A80" s="405"/>
      <c r="B80" s="406"/>
      <c r="C80" s="304" t="s">
        <v>485</v>
      </c>
      <c r="D80" s="304"/>
      <c r="E80" s="304"/>
      <c r="F80" s="304"/>
      <c r="G80" s="304"/>
      <c r="H80" s="304"/>
      <c r="I80" s="304" t="s">
        <v>919</v>
      </c>
      <c r="J80" s="522" t="b">
        <f>AND(J12="recv'd",J13="recv'd",J14="recv'd",J15="recv'd",J16="recv'd",J17="recv'd",J20="recv'd",J21="recv'd",J22="recv'd",J24="recv'd")</f>
        <v>0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>
      <c r="A81" s="407"/>
      <c r="B81" s="408"/>
      <c r="C81" s="188" t="s">
        <v>486</v>
      </c>
      <c r="D81" s="188"/>
      <c r="E81" s="188"/>
      <c r="F81" s="188"/>
      <c r="G81" s="188"/>
      <c r="H81" s="188"/>
      <c r="I81" s="188" t="s">
        <v>920</v>
      </c>
      <c r="J81" s="523" t="b">
        <f>AND(D11="X",J28="recv'd",J29="recv'd",J30="recv'd",J31="recv'd",J32="recv'd",J33="recv'd",J34="recv'd",J35="recv'd")</f>
        <v>0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>
      <c r="A82" s="407"/>
      <c r="B82" s="409"/>
      <c r="C82" s="188" t="s">
        <v>235</v>
      </c>
      <c r="D82" s="188"/>
      <c r="E82" s="188"/>
      <c r="F82" s="188"/>
      <c r="G82" s="188"/>
      <c r="H82" s="188"/>
      <c r="I82" s="188" t="s">
        <v>921</v>
      </c>
      <c r="J82" s="523" t="b">
        <f>AND(D11="X",D26="S",J41="recv'd",J42="recv'd",J43="recv'd",J44="recv'd",J45="recv'd",J46="recv'd",J47="recv'd",J48="recv'd",J51="recv'd",J52="recv'd",J53="recv'd",J54="recv'd",J61="recv'd",J62="recv'd",J66="recv'd")</f>
        <v>0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>
      <c r="A83" s="407"/>
      <c r="B83" s="410"/>
      <c r="C83" s="188" t="s">
        <v>236</v>
      </c>
      <c r="D83" s="188"/>
      <c r="E83" s="188"/>
      <c r="F83" s="188"/>
      <c r="G83" s="188"/>
      <c r="H83" s="188"/>
      <c r="I83" s="226" t="s">
        <v>922</v>
      </c>
      <c r="J83" s="523" t="b">
        <f>AND(D11="X",D26="S",D39="R",J72="recv'd")</f>
        <v>0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" thickBot="1">
      <c r="A84" s="411"/>
      <c r="B84" s="485"/>
      <c r="C84" s="232" t="s">
        <v>905</v>
      </c>
      <c r="D84" s="232"/>
      <c r="E84" s="232"/>
      <c r="F84" s="232"/>
      <c r="G84" s="232"/>
      <c r="H84" s="232"/>
      <c r="I84" s="232"/>
      <c r="J84" s="39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2:22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2:22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2:22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2:22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2:22"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2:22"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2:22"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2:22"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2:22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2:22"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2:22"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2:22"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2:22"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2:22"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2:22"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2:22"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2:22"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2:22"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2:22"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2:22"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2:22"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2:22"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2:22"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2:22"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2:22"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2:22"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2:22"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2:22"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2:22"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2:22"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2:22"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2:22"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2:22"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2:22"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2:22"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2:22"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2:22"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2:22"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2:22"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</sheetData>
  <mergeCells count="25">
    <mergeCell ref="E6:F6"/>
    <mergeCell ref="E7:F7"/>
    <mergeCell ref="E8:F8"/>
    <mergeCell ref="B2:I2"/>
    <mergeCell ref="B4:C4"/>
    <mergeCell ref="E4:F4"/>
    <mergeCell ref="H4:I4"/>
    <mergeCell ref="B5:C5"/>
    <mergeCell ref="E5:F5"/>
    <mergeCell ref="B74:J74"/>
    <mergeCell ref="B75:J75"/>
    <mergeCell ref="B76:J76"/>
    <mergeCell ref="H5:I5"/>
    <mergeCell ref="H6:I6"/>
    <mergeCell ref="H7:I7"/>
    <mergeCell ref="B73:J73"/>
    <mergeCell ref="H8:I8"/>
    <mergeCell ref="D46:G46"/>
    <mergeCell ref="D55:J55"/>
    <mergeCell ref="D70:J70"/>
    <mergeCell ref="B6:C6"/>
    <mergeCell ref="D36:G36"/>
    <mergeCell ref="B7:C7"/>
    <mergeCell ref="B8:C8"/>
    <mergeCell ref="B9:C9"/>
  </mergeCells>
  <pageMargins left="0.75" right="0.75" top="1" bottom="1" header="0.5" footer="0.5"/>
  <pageSetup scale="57" orientation="portrait" horizontalDpi="300" verticalDpi="300"/>
  <headerFooter>
    <oddFooter>&amp;LDevelopment Outline&amp;CHEWLETT PACKARD CONFIDENTIAL&amp;RMoldQualrevD12.20.99.xls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637"/>
  <sheetViews>
    <sheetView showGridLines="0" topLeftCell="A7" zoomScale="178" workbookViewId="0">
      <selection activeCell="A45" sqref="A45"/>
    </sheetView>
  </sheetViews>
  <sheetFormatPr baseColWidth="10" defaultColWidth="8.83203125" defaultRowHeight="13"/>
  <cols>
    <col min="1" max="1" width="130.5" customWidth="1"/>
    <col min="2" max="2" width="23.5" customWidth="1"/>
  </cols>
  <sheetData>
    <row r="1" spans="1:3">
      <c r="A1" s="55" t="s">
        <v>752</v>
      </c>
      <c r="B1" s="55" t="s">
        <v>753</v>
      </c>
      <c r="C1" t="s">
        <v>722</v>
      </c>
    </row>
    <row r="2" spans="1:3">
      <c r="A2" s="55" t="s">
        <v>723</v>
      </c>
      <c r="B2" s="55"/>
    </row>
    <row r="3" spans="1:3">
      <c r="A3" s="55" t="s">
        <v>724</v>
      </c>
      <c r="B3" s="55"/>
    </row>
    <row r="4" spans="1:3">
      <c r="A4" s="55" t="s">
        <v>725</v>
      </c>
      <c r="B4" s="55"/>
      <c r="C4" s="11"/>
    </row>
    <row r="5" spans="1:3">
      <c r="A5" t="s">
        <v>754</v>
      </c>
    </row>
    <row r="7" spans="1:3">
      <c r="A7" t="s">
        <v>726</v>
      </c>
    </row>
    <row r="8" spans="1:3">
      <c r="A8" t="s">
        <v>755</v>
      </c>
    </row>
    <row r="9" spans="1:3">
      <c r="A9" t="s">
        <v>727</v>
      </c>
    </row>
    <row r="10" spans="1:3">
      <c r="A10" t="s">
        <v>728</v>
      </c>
    </row>
    <row r="11" spans="1:3">
      <c r="A11" t="s">
        <v>756</v>
      </c>
    </row>
    <row r="12" spans="1:3">
      <c r="A12" t="s">
        <v>757</v>
      </c>
    </row>
    <row r="13" spans="1:3">
      <c r="A13" t="s">
        <v>758</v>
      </c>
    </row>
    <row r="14" spans="1:3">
      <c r="A14" t="s">
        <v>759</v>
      </c>
    </row>
    <row r="15" spans="1:3">
      <c r="A15" t="s">
        <v>729</v>
      </c>
    </row>
    <row r="16" spans="1:3">
      <c r="A16" t="s">
        <v>760</v>
      </c>
    </row>
    <row r="18" spans="1:2">
      <c r="A18" t="s">
        <v>761</v>
      </c>
    </row>
    <row r="19" spans="1:2">
      <c r="A19" t="s">
        <v>762</v>
      </c>
    </row>
    <row r="20" spans="1:2">
      <c r="A20" t="s">
        <v>763</v>
      </c>
    </row>
    <row r="21" spans="1:2">
      <c r="A21" t="s">
        <v>764</v>
      </c>
    </row>
    <row r="23" spans="1:2">
      <c r="A23" t="s">
        <v>765</v>
      </c>
    </row>
    <row r="24" spans="1:2">
      <c r="A24" t="s">
        <v>766</v>
      </c>
    </row>
    <row r="25" spans="1:2">
      <c r="A25" t="s">
        <v>767</v>
      </c>
    </row>
    <row r="26" spans="1:2">
      <c r="A26" t="s">
        <v>730</v>
      </c>
    </row>
    <row r="27" spans="1:2">
      <c r="A27" s="55"/>
      <c r="B27" s="55"/>
    </row>
    <row r="28" spans="1:2">
      <c r="A28" s="55" t="s">
        <v>731</v>
      </c>
    </row>
    <row r="29" spans="1:2">
      <c r="A29" t="s">
        <v>768</v>
      </c>
    </row>
    <row r="31" spans="1:2">
      <c r="A31" t="s">
        <v>769</v>
      </c>
    </row>
    <row r="32" spans="1:2">
      <c r="A32" t="s">
        <v>770</v>
      </c>
    </row>
    <row r="34" spans="1:2">
      <c r="A34" t="s">
        <v>771</v>
      </c>
    </row>
    <row r="36" spans="1:2">
      <c r="A36" t="s">
        <v>772</v>
      </c>
    </row>
    <row r="38" spans="1:2">
      <c r="A38" t="s">
        <v>773</v>
      </c>
    </row>
    <row r="40" spans="1:2">
      <c r="A40" t="s">
        <v>774</v>
      </c>
    </row>
    <row r="41" spans="1:2">
      <c r="A41" s="55" t="s">
        <v>775</v>
      </c>
    </row>
    <row r="42" spans="1:2">
      <c r="A42" s="55" t="s">
        <v>738</v>
      </c>
    </row>
    <row r="43" spans="1:2">
      <c r="A43" s="55" t="s">
        <v>776</v>
      </c>
    </row>
    <row r="44" spans="1:2">
      <c r="A44" s="55"/>
      <c r="B44" s="55"/>
    </row>
    <row r="45" spans="1:2">
      <c r="A45" s="55"/>
    </row>
    <row r="46" spans="1:2">
      <c r="A46" s="55"/>
    </row>
    <row r="47" spans="1:2">
      <c r="A47" s="55" t="s">
        <v>739</v>
      </c>
    </row>
    <row r="48" spans="1:2">
      <c r="A48" t="s">
        <v>777</v>
      </c>
    </row>
    <row r="49" spans="1:1">
      <c r="A49" t="s">
        <v>778</v>
      </c>
    </row>
    <row r="50" spans="1:1">
      <c r="A50" t="s">
        <v>779</v>
      </c>
    </row>
    <row r="51" spans="1:1">
      <c r="A51" t="s">
        <v>780</v>
      </c>
    </row>
    <row r="52" spans="1:1">
      <c r="A52" t="s">
        <v>740</v>
      </c>
    </row>
    <row r="53" spans="1:1">
      <c r="A53" t="s">
        <v>781</v>
      </c>
    </row>
    <row r="54" spans="1:1">
      <c r="A54" t="s">
        <v>782</v>
      </c>
    </row>
    <row r="55" spans="1:1">
      <c r="A55" t="s">
        <v>783</v>
      </c>
    </row>
    <row r="56" spans="1:1">
      <c r="A56" t="s">
        <v>741</v>
      </c>
    </row>
    <row r="57" spans="1:1">
      <c r="A57" t="s">
        <v>784</v>
      </c>
    </row>
    <row r="58" spans="1:1">
      <c r="A58" t="s">
        <v>742</v>
      </c>
    </row>
    <row r="59" spans="1:1">
      <c r="A59" t="s">
        <v>785</v>
      </c>
    </row>
    <row r="60" spans="1:1">
      <c r="A60" t="s">
        <v>786</v>
      </c>
    </row>
    <row r="62" spans="1:1">
      <c r="A62" t="s">
        <v>787</v>
      </c>
    </row>
    <row r="63" spans="1:1">
      <c r="A63" t="s">
        <v>788</v>
      </c>
    </row>
    <row r="64" spans="1:1">
      <c r="A64" t="s">
        <v>789</v>
      </c>
    </row>
    <row r="65" spans="1:1">
      <c r="A65" t="s">
        <v>790</v>
      </c>
    </row>
    <row r="66" spans="1:1">
      <c r="A66" t="s">
        <v>791</v>
      </c>
    </row>
    <row r="67" spans="1:1">
      <c r="A67" t="s">
        <v>792</v>
      </c>
    </row>
    <row r="68" spans="1:1">
      <c r="A68" t="s">
        <v>793</v>
      </c>
    </row>
    <row r="69" spans="1:1">
      <c r="A69" t="s">
        <v>794</v>
      </c>
    </row>
    <row r="70" spans="1:1">
      <c r="A70" t="s">
        <v>795</v>
      </c>
    </row>
    <row r="72" spans="1:1">
      <c r="A72" t="s">
        <v>796</v>
      </c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  <row r="136" spans="1:1">
      <c r="A136" s="10"/>
    </row>
    <row r="137" spans="1:1">
      <c r="A137" s="10"/>
    </row>
    <row r="138" spans="1:1">
      <c r="A138" s="10"/>
    </row>
    <row r="139" spans="1:1">
      <c r="A139" s="10"/>
    </row>
    <row r="140" spans="1:1">
      <c r="A140" s="10"/>
    </row>
    <row r="141" spans="1:1">
      <c r="A141" s="10"/>
    </row>
    <row r="142" spans="1:1">
      <c r="A142" s="10"/>
    </row>
    <row r="143" spans="1:1">
      <c r="A143" s="10"/>
    </row>
    <row r="144" spans="1:1">
      <c r="A144" s="10"/>
    </row>
    <row r="145" spans="1:1">
      <c r="A145" s="10"/>
    </row>
    <row r="146" spans="1:1">
      <c r="A146" s="10"/>
    </row>
    <row r="147" spans="1:1">
      <c r="A147" s="10"/>
    </row>
    <row r="148" spans="1:1">
      <c r="A148" s="10"/>
    </row>
    <row r="149" spans="1:1">
      <c r="A149" s="10"/>
    </row>
    <row r="150" spans="1:1">
      <c r="A150" s="10"/>
    </row>
    <row r="151" spans="1:1">
      <c r="A151" s="10"/>
    </row>
    <row r="152" spans="1:1">
      <c r="A152" s="10"/>
    </row>
    <row r="153" spans="1:1">
      <c r="A153" s="10"/>
    </row>
    <row r="154" spans="1:1">
      <c r="A154" s="10"/>
    </row>
    <row r="155" spans="1:1">
      <c r="A155" s="10"/>
    </row>
    <row r="156" spans="1:1">
      <c r="A156" s="10"/>
    </row>
    <row r="157" spans="1:1">
      <c r="A157" s="10"/>
    </row>
    <row r="158" spans="1:1">
      <c r="A158" s="10"/>
    </row>
    <row r="159" spans="1:1">
      <c r="A159" s="10"/>
    </row>
    <row r="160" spans="1:1">
      <c r="A160" s="10"/>
    </row>
    <row r="161" spans="1:1">
      <c r="A161" s="10"/>
    </row>
    <row r="162" spans="1:1">
      <c r="A162" s="10"/>
    </row>
    <row r="163" spans="1:1">
      <c r="A163" s="10"/>
    </row>
    <row r="164" spans="1:1">
      <c r="A164" s="10"/>
    </row>
    <row r="165" spans="1:1">
      <c r="A165" s="10"/>
    </row>
    <row r="166" spans="1:1">
      <c r="A166" s="10"/>
    </row>
    <row r="167" spans="1:1">
      <c r="A167" s="10"/>
    </row>
    <row r="168" spans="1:1">
      <c r="A168" s="10"/>
    </row>
    <row r="169" spans="1:1">
      <c r="A169" s="10"/>
    </row>
    <row r="170" spans="1:1">
      <c r="A170" s="10"/>
    </row>
    <row r="171" spans="1:1">
      <c r="A171" s="10"/>
    </row>
    <row r="172" spans="1:1">
      <c r="A172" s="10"/>
    </row>
    <row r="173" spans="1:1">
      <c r="A173" s="10"/>
    </row>
    <row r="174" spans="1:1">
      <c r="A174" s="10"/>
    </row>
    <row r="175" spans="1:1">
      <c r="A175" s="10"/>
    </row>
    <row r="176" spans="1:1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89" spans="1:1">
      <c r="A189" s="10"/>
    </row>
    <row r="190" spans="1:1">
      <c r="A190" s="10"/>
    </row>
    <row r="191" spans="1:1">
      <c r="A191" s="10"/>
    </row>
    <row r="192" spans="1:1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3" spans="1:1">
      <c r="A213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1" spans="1:1">
      <c r="A231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  <row r="243" spans="1:1">
      <c r="A243" s="10"/>
    </row>
    <row r="244" spans="1:1">
      <c r="A244" s="10"/>
    </row>
    <row r="245" spans="1:1">
      <c r="A245" s="10"/>
    </row>
    <row r="246" spans="1:1">
      <c r="A246" s="10"/>
    </row>
    <row r="247" spans="1:1">
      <c r="A247" s="10"/>
    </row>
    <row r="248" spans="1:1">
      <c r="A248" s="10"/>
    </row>
    <row r="249" spans="1:1">
      <c r="A249" s="10"/>
    </row>
    <row r="250" spans="1:1">
      <c r="A250" s="10"/>
    </row>
    <row r="251" spans="1:1">
      <c r="A251" s="10"/>
    </row>
    <row r="252" spans="1:1">
      <c r="A252" s="10"/>
    </row>
    <row r="253" spans="1:1">
      <c r="A253" s="10"/>
    </row>
    <row r="254" spans="1:1">
      <c r="A254" s="10"/>
    </row>
    <row r="255" spans="1:1">
      <c r="A255" s="10"/>
    </row>
    <row r="256" spans="1:1">
      <c r="A256" s="10"/>
    </row>
    <row r="257" spans="1:1">
      <c r="A257" s="10"/>
    </row>
    <row r="258" spans="1:1">
      <c r="A258" s="10"/>
    </row>
    <row r="259" spans="1:1">
      <c r="A259" s="10"/>
    </row>
    <row r="260" spans="1:1">
      <c r="A260" s="10"/>
    </row>
    <row r="261" spans="1:1">
      <c r="A261" s="10"/>
    </row>
    <row r="262" spans="1:1">
      <c r="A262" s="10"/>
    </row>
    <row r="263" spans="1:1">
      <c r="A263" s="10"/>
    </row>
    <row r="264" spans="1:1">
      <c r="A264" s="10"/>
    </row>
    <row r="265" spans="1:1">
      <c r="A265" s="10"/>
    </row>
    <row r="266" spans="1:1">
      <c r="A266" s="10"/>
    </row>
    <row r="267" spans="1:1">
      <c r="A267" s="10"/>
    </row>
    <row r="268" spans="1:1">
      <c r="A268" s="10"/>
    </row>
    <row r="269" spans="1:1">
      <c r="A269" s="10"/>
    </row>
    <row r="270" spans="1:1">
      <c r="A270" s="10"/>
    </row>
    <row r="271" spans="1:1">
      <c r="A271" s="10"/>
    </row>
    <row r="272" spans="1:1">
      <c r="A272" s="10"/>
    </row>
    <row r="273" spans="1:1">
      <c r="A273" s="10"/>
    </row>
    <row r="274" spans="1:1">
      <c r="A274" s="10"/>
    </row>
    <row r="275" spans="1:1">
      <c r="A275" s="10"/>
    </row>
    <row r="276" spans="1:1">
      <c r="A276" s="10"/>
    </row>
    <row r="277" spans="1:1">
      <c r="A277" s="10"/>
    </row>
    <row r="278" spans="1:1">
      <c r="A278" s="10"/>
    </row>
    <row r="279" spans="1:1">
      <c r="A279" s="10"/>
    </row>
    <row r="280" spans="1:1">
      <c r="A280" s="10"/>
    </row>
    <row r="281" spans="1:1">
      <c r="A281" s="10"/>
    </row>
    <row r="282" spans="1:1">
      <c r="A282" s="10"/>
    </row>
    <row r="283" spans="1:1">
      <c r="A283" s="10"/>
    </row>
    <row r="284" spans="1:1">
      <c r="A284" s="10"/>
    </row>
    <row r="285" spans="1:1">
      <c r="A285" s="10"/>
    </row>
    <row r="286" spans="1:1">
      <c r="A286" s="10"/>
    </row>
    <row r="287" spans="1:1">
      <c r="A287" s="10"/>
    </row>
    <row r="288" spans="1:1">
      <c r="A288" s="10"/>
    </row>
    <row r="289" spans="1:1">
      <c r="A289" s="10"/>
    </row>
    <row r="290" spans="1:1">
      <c r="A290" s="10"/>
    </row>
    <row r="291" spans="1:1">
      <c r="A291" s="10"/>
    </row>
    <row r="292" spans="1:1">
      <c r="A292" s="10"/>
    </row>
    <row r="293" spans="1:1">
      <c r="A293" s="10"/>
    </row>
    <row r="294" spans="1:1">
      <c r="A294" s="10"/>
    </row>
    <row r="295" spans="1:1">
      <c r="A295" s="10"/>
    </row>
    <row r="296" spans="1:1">
      <c r="A296" s="10"/>
    </row>
    <row r="297" spans="1:1">
      <c r="A297" s="10"/>
    </row>
    <row r="298" spans="1:1">
      <c r="A298" s="10"/>
    </row>
    <row r="299" spans="1:1">
      <c r="A299" s="10"/>
    </row>
    <row r="300" spans="1:1">
      <c r="A300" s="10"/>
    </row>
    <row r="301" spans="1:1">
      <c r="A301" s="10"/>
    </row>
    <row r="302" spans="1:1">
      <c r="A302" s="10"/>
    </row>
    <row r="303" spans="1:1">
      <c r="A303" s="10"/>
    </row>
    <row r="304" spans="1:1">
      <c r="A304" s="10"/>
    </row>
    <row r="305" spans="1:1">
      <c r="A305" s="10"/>
    </row>
    <row r="306" spans="1:1">
      <c r="A306" s="10"/>
    </row>
    <row r="307" spans="1:1">
      <c r="A307" s="10"/>
    </row>
    <row r="308" spans="1:1">
      <c r="A308" s="10"/>
    </row>
    <row r="309" spans="1:1">
      <c r="A309" s="10"/>
    </row>
    <row r="310" spans="1:1">
      <c r="A310" s="10"/>
    </row>
    <row r="311" spans="1:1">
      <c r="A311" s="10"/>
    </row>
    <row r="312" spans="1:1">
      <c r="A312" s="10"/>
    </row>
    <row r="313" spans="1:1">
      <c r="A313" s="10"/>
    </row>
    <row r="314" spans="1:1">
      <c r="A314" s="10"/>
    </row>
    <row r="315" spans="1:1">
      <c r="A315" s="10"/>
    </row>
    <row r="316" spans="1:1">
      <c r="A316" s="10"/>
    </row>
    <row r="317" spans="1:1">
      <c r="A317" s="10"/>
    </row>
    <row r="318" spans="1:1">
      <c r="A318" s="10"/>
    </row>
    <row r="319" spans="1:1">
      <c r="A319" s="10"/>
    </row>
    <row r="320" spans="1:1">
      <c r="A320" s="10"/>
    </row>
    <row r="321" spans="1:1">
      <c r="A321" s="10"/>
    </row>
    <row r="322" spans="1:1">
      <c r="A322" s="10"/>
    </row>
    <row r="323" spans="1:1">
      <c r="A323" s="10"/>
    </row>
    <row r="324" spans="1:1">
      <c r="A324" s="10"/>
    </row>
    <row r="325" spans="1:1">
      <c r="A325" s="10"/>
    </row>
    <row r="326" spans="1:1">
      <c r="A326" s="10"/>
    </row>
    <row r="327" spans="1:1">
      <c r="A327" s="10"/>
    </row>
    <row r="328" spans="1:1">
      <c r="A328" s="10"/>
    </row>
    <row r="329" spans="1:1">
      <c r="A329" s="10"/>
    </row>
    <row r="330" spans="1:1">
      <c r="A330" s="10"/>
    </row>
    <row r="331" spans="1:1">
      <c r="A331" s="10"/>
    </row>
    <row r="332" spans="1:1">
      <c r="A332" s="10"/>
    </row>
    <row r="333" spans="1:1">
      <c r="A333" s="10"/>
    </row>
    <row r="334" spans="1:1">
      <c r="A334" s="10"/>
    </row>
    <row r="335" spans="1:1">
      <c r="A335" s="10"/>
    </row>
    <row r="336" spans="1:1">
      <c r="A336" s="10"/>
    </row>
    <row r="337" spans="1:1">
      <c r="A337" s="10"/>
    </row>
    <row r="338" spans="1:1">
      <c r="A338" s="10"/>
    </row>
    <row r="339" spans="1:1">
      <c r="A339" s="10"/>
    </row>
    <row r="340" spans="1:1">
      <c r="A340" s="10"/>
    </row>
    <row r="341" spans="1:1">
      <c r="A341" s="10"/>
    </row>
    <row r="342" spans="1:1">
      <c r="A342" s="10"/>
    </row>
    <row r="343" spans="1:1">
      <c r="A343" s="10"/>
    </row>
    <row r="344" spans="1:1">
      <c r="A344" s="10"/>
    </row>
    <row r="345" spans="1:1">
      <c r="A345" s="10"/>
    </row>
    <row r="346" spans="1:1">
      <c r="A346" s="10"/>
    </row>
    <row r="347" spans="1:1">
      <c r="A347" s="10"/>
    </row>
    <row r="348" spans="1:1">
      <c r="A348" s="10"/>
    </row>
    <row r="349" spans="1:1">
      <c r="A349" s="10"/>
    </row>
    <row r="350" spans="1:1">
      <c r="A350" s="10"/>
    </row>
    <row r="351" spans="1:1">
      <c r="A351" s="10"/>
    </row>
    <row r="352" spans="1:1">
      <c r="A352" s="10"/>
    </row>
    <row r="353" spans="1:1">
      <c r="A353" s="10"/>
    </row>
    <row r="354" spans="1:1">
      <c r="A354" s="10"/>
    </row>
    <row r="355" spans="1:1">
      <c r="A355" s="10"/>
    </row>
    <row r="356" spans="1:1">
      <c r="A356" s="10"/>
    </row>
    <row r="357" spans="1:1">
      <c r="A357" s="10"/>
    </row>
    <row r="358" spans="1:1">
      <c r="A358" s="10"/>
    </row>
    <row r="359" spans="1:1">
      <c r="A359" s="10"/>
    </row>
    <row r="360" spans="1:1">
      <c r="A360" s="10"/>
    </row>
    <row r="361" spans="1:1">
      <c r="A361" s="10"/>
    </row>
    <row r="362" spans="1:1">
      <c r="A362" s="10"/>
    </row>
    <row r="363" spans="1:1">
      <c r="A363" s="10"/>
    </row>
    <row r="364" spans="1:1">
      <c r="A364" s="10"/>
    </row>
    <row r="365" spans="1:1">
      <c r="A365" s="10"/>
    </row>
    <row r="366" spans="1:1">
      <c r="A366" s="10"/>
    </row>
    <row r="367" spans="1:1">
      <c r="A367" s="10"/>
    </row>
    <row r="368" spans="1:1">
      <c r="A368" s="10"/>
    </row>
    <row r="369" spans="1:1">
      <c r="A369" s="10"/>
    </row>
    <row r="370" spans="1:1">
      <c r="A370" s="10"/>
    </row>
    <row r="371" spans="1:1">
      <c r="A371" s="10"/>
    </row>
    <row r="372" spans="1:1">
      <c r="A372" s="10"/>
    </row>
    <row r="373" spans="1:1">
      <c r="A373" s="10"/>
    </row>
    <row r="374" spans="1:1">
      <c r="A374" s="10"/>
    </row>
    <row r="375" spans="1:1">
      <c r="A375" s="10"/>
    </row>
    <row r="376" spans="1:1">
      <c r="A376" s="10"/>
    </row>
    <row r="377" spans="1:1">
      <c r="A377" s="10"/>
    </row>
    <row r="378" spans="1:1">
      <c r="A378" s="10"/>
    </row>
    <row r="379" spans="1:1">
      <c r="A379" s="10"/>
    </row>
    <row r="380" spans="1:1">
      <c r="A380" s="10"/>
    </row>
    <row r="381" spans="1:1">
      <c r="A381" s="10"/>
    </row>
    <row r="382" spans="1:1">
      <c r="A382" s="10"/>
    </row>
    <row r="383" spans="1:1">
      <c r="A383" s="10"/>
    </row>
    <row r="384" spans="1:1">
      <c r="A384" s="10"/>
    </row>
    <row r="385" spans="1:1">
      <c r="A385" s="10"/>
    </row>
    <row r="386" spans="1:1">
      <c r="A386" s="10"/>
    </row>
    <row r="387" spans="1:1">
      <c r="A387" s="10"/>
    </row>
    <row r="388" spans="1:1">
      <c r="A388" s="10"/>
    </row>
    <row r="389" spans="1:1">
      <c r="A389" s="10"/>
    </row>
    <row r="390" spans="1:1">
      <c r="A390" s="10"/>
    </row>
    <row r="391" spans="1:1">
      <c r="A391" s="10"/>
    </row>
    <row r="392" spans="1:1">
      <c r="A392" s="10"/>
    </row>
    <row r="393" spans="1:1">
      <c r="A393" s="10"/>
    </row>
    <row r="394" spans="1:1">
      <c r="A394" s="10"/>
    </row>
    <row r="395" spans="1:1">
      <c r="A395" s="10"/>
    </row>
    <row r="396" spans="1:1">
      <c r="A396" s="10"/>
    </row>
    <row r="397" spans="1:1">
      <c r="A397" s="10"/>
    </row>
    <row r="398" spans="1:1">
      <c r="A398" s="10"/>
    </row>
    <row r="399" spans="1:1">
      <c r="A399" s="10"/>
    </row>
    <row r="400" spans="1:1">
      <c r="A400" s="10"/>
    </row>
    <row r="401" spans="1:1">
      <c r="A401" s="10"/>
    </row>
    <row r="402" spans="1:1">
      <c r="A402" s="10"/>
    </row>
    <row r="403" spans="1:1">
      <c r="A403" s="10"/>
    </row>
    <row r="404" spans="1:1">
      <c r="A404" s="10"/>
    </row>
    <row r="405" spans="1:1">
      <c r="A405" s="10"/>
    </row>
    <row r="406" spans="1:1">
      <c r="A406" s="10"/>
    </row>
    <row r="407" spans="1:1">
      <c r="A407" s="10"/>
    </row>
    <row r="408" spans="1:1">
      <c r="A408" s="10"/>
    </row>
    <row r="409" spans="1:1">
      <c r="A409" s="10"/>
    </row>
    <row r="410" spans="1:1">
      <c r="A410" s="10"/>
    </row>
    <row r="411" spans="1:1">
      <c r="A411" s="10"/>
    </row>
    <row r="412" spans="1:1">
      <c r="A412" s="10"/>
    </row>
    <row r="413" spans="1:1">
      <c r="A413" s="10"/>
    </row>
    <row r="414" spans="1:1">
      <c r="A414" s="10"/>
    </row>
    <row r="415" spans="1:1">
      <c r="A415" s="10"/>
    </row>
    <row r="416" spans="1:1">
      <c r="A416" s="10"/>
    </row>
    <row r="417" spans="1:1">
      <c r="A417" s="10"/>
    </row>
    <row r="418" spans="1:1">
      <c r="A418" s="10"/>
    </row>
    <row r="419" spans="1:1">
      <c r="A419" s="10"/>
    </row>
    <row r="420" spans="1:1">
      <c r="A420" s="10"/>
    </row>
    <row r="421" spans="1:1">
      <c r="A421" s="10"/>
    </row>
    <row r="422" spans="1:1">
      <c r="A422" s="10"/>
    </row>
    <row r="423" spans="1:1">
      <c r="A423" s="10"/>
    </row>
    <row r="424" spans="1:1">
      <c r="A424" s="10"/>
    </row>
    <row r="425" spans="1:1">
      <c r="A425" s="10"/>
    </row>
    <row r="426" spans="1:1">
      <c r="A426" s="10"/>
    </row>
    <row r="427" spans="1:1">
      <c r="A427" s="10"/>
    </row>
    <row r="428" spans="1:1">
      <c r="A428" s="10"/>
    </row>
    <row r="429" spans="1:1">
      <c r="A429" s="10"/>
    </row>
    <row r="430" spans="1:1">
      <c r="A430" s="10"/>
    </row>
    <row r="431" spans="1:1">
      <c r="A431" s="10"/>
    </row>
    <row r="432" spans="1:1">
      <c r="A432" s="10"/>
    </row>
    <row r="433" spans="1:1">
      <c r="A433" s="10"/>
    </row>
    <row r="434" spans="1:1">
      <c r="A434" s="10"/>
    </row>
    <row r="435" spans="1:1">
      <c r="A435" s="10"/>
    </row>
    <row r="436" spans="1:1">
      <c r="A436" s="10"/>
    </row>
    <row r="437" spans="1:1">
      <c r="A437" s="10"/>
    </row>
    <row r="438" spans="1:1">
      <c r="A438" s="10"/>
    </row>
    <row r="439" spans="1:1">
      <c r="A439" s="10"/>
    </row>
    <row r="440" spans="1:1">
      <c r="A440" s="10"/>
    </row>
    <row r="441" spans="1:1">
      <c r="A441" s="10"/>
    </row>
    <row r="442" spans="1:1">
      <c r="A442" s="10"/>
    </row>
    <row r="443" spans="1:1">
      <c r="A443" s="10"/>
    </row>
    <row r="444" spans="1:1">
      <c r="A444" s="10"/>
    </row>
    <row r="445" spans="1:1">
      <c r="A445" s="10"/>
    </row>
    <row r="446" spans="1:1">
      <c r="A446" s="10"/>
    </row>
    <row r="447" spans="1:1">
      <c r="A447" s="10"/>
    </row>
    <row r="448" spans="1:1">
      <c r="A448" s="10"/>
    </row>
    <row r="449" spans="1:1">
      <c r="A449" s="10"/>
    </row>
    <row r="450" spans="1:1">
      <c r="A450" s="10"/>
    </row>
    <row r="451" spans="1:1">
      <c r="A451" s="10"/>
    </row>
    <row r="452" spans="1:1">
      <c r="A452" s="10"/>
    </row>
    <row r="453" spans="1:1">
      <c r="A453" s="10"/>
    </row>
    <row r="454" spans="1:1">
      <c r="A454" s="10"/>
    </row>
    <row r="455" spans="1:1">
      <c r="A455" s="10"/>
    </row>
    <row r="456" spans="1:1">
      <c r="A456" s="10"/>
    </row>
    <row r="457" spans="1:1">
      <c r="A457" s="10"/>
    </row>
    <row r="458" spans="1:1">
      <c r="A458" s="10"/>
    </row>
    <row r="459" spans="1:1">
      <c r="A459" s="10"/>
    </row>
    <row r="460" spans="1:1">
      <c r="A460" s="10"/>
    </row>
    <row r="461" spans="1:1">
      <c r="A461" s="10"/>
    </row>
    <row r="462" spans="1:1">
      <c r="A462" s="10"/>
    </row>
    <row r="463" spans="1:1">
      <c r="A463" s="10"/>
    </row>
    <row r="464" spans="1:1">
      <c r="A464" s="10"/>
    </row>
    <row r="465" spans="1:1">
      <c r="A465" s="10"/>
    </row>
    <row r="466" spans="1:1">
      <c r="A466" s="10"/>
    </row>
    <row r="467" spans="1:1">
      <c r="A467" s="10"/>
    </row>
    <row r="468" spans="1:1">
      <c r="A468" s="10"/>
    </row>
    <row r="469" spans="1:1">
      <c r="A469" s="10"/>
    </row>
    <row r="470" spans="1:1">
      <c r="A470" s="10"/>
    </row>
    <row r="471" spans="1:1">
      <c r="A471" s="10"/>
    </row>
    <row r="472" spans="1:1">
      <c r="A472" s="10"/>
    </row>
    <row r="473" spans="1:1">
      <c r="A473" s="10"/>
    </row>
    <row r="474" spans="1:1">
      <c r="A474" s="10"/>
    </row>
    <row r="475" spans="1:1">
      <c r="A475" s="10"/>
    </row>
    <row r="476" spans="1:1">
      <c r="A476" s="10"/>
    </row>
    <row r="477" spans="1:1">
      <c r="A477" s="10"/>
    </row>
    <row r="478" spans="1:1">
      <c r="A478" s="10"/>
    </row>
    <row r="479" spans="1:1">
      <c r="A479" s="10"/>
    </row>
    <row r="480" spans="1:1">
      <c r="A480" s="10"/>
    </row>
    <row r="481" spans="1:1">
      <c r="A481" s="10"/>
    </row>
    <row r="482" spans="1:1">
      <c r="A482" s="10"/>
    </row>
    <row r="483" spans="1:1">
      <c r="A483" s="10"/>
    </row>
    <row r="484" spans="1:1">
      <c r="A484" s="10"/>
    </row>
    <row r="485" spans="1:1">
      <c r="A485" s="10"/>
    </row>
    <row r="486" spans="1:1">
      <c r="A486" s="10"/>
    </row>
    <row r="487" spans="1:1">
      <c r="A487" s="10"/>
    </row>
    <row r="488" spans="1:1">
      <c r="A488" s="10"/>
    </row>
    <row r="489" spans="1:1">
      <c r="A489" s="10"/>
    </row>
    <row r="490" spans="1:1">
      <c r="A490" s="10"/>
    </row>
    <row r="491" spans="1:1">
      <c r="A491" s="10"/>
    </row>
    <row r="492" spans="1:1">
      <c r="A492" s="10"/>
    </row>
    <row r="493" spans="1:1">
      <c r="A493" s="10"/>
    </row>
    <row r="494" spans="1:1">
      <c r="A494" s="10"/>
    </row>
    <row r="495" spans="1:1">
      <c r="A495" s="10"/>
    </row>
    <row r="496" spans="1:1">
      <c r="A496" s="10"/>
    </row>
    <row r="497" spans="1:1">
      <c r="A497" s="10"/>
    </row>
    <row r="498" spans="1:1">
      <c r="A498" s="10"/>
    </row>
    <row r="499" spans="1:1">
      <c r="A499" s="10"/>
    </row>
    <row r="500" spans="1:1">
      <c r="A500" s="10"/>
    </row>
    <row r="501" spans="1:1">
      <c r="A501" s="10"/>
    </row>
    <row r="502" spans="1:1">
      <c r="A502" s="10"/>
    </row>
    <row r="503" spans="1:1">
      <c r="A503" s="10"/>
    </row>
    <row r="504" spans="1:1">
      <c r="A504" s="10"/>
    </row>
    <row r="505" spans="1:1">
      <c r="A505" s="10"/>
    </row>
    <row r="506" spans="1:1">
      <c r="A506" s="10"/>
    </row>
    <row r="507" spans="1:1">
      <c r="A507" s="10"/>
    </row>
    <row r="508" spans="1:1">
      <c r="A508" s="10"/>
    </row>
    <row r="509" spans="1:1">
      <c r="A509" s="10"/>
    </row>
    <row r="510" spans="1:1">
      <c r="A510" s="10"/>
    </row>
    <row r="511" spans="1:1">
      <c r="A511" s="10"/>
    </row>
    <row r="512" spans="1:1">
      <c r="A512" s="10"/>
    </row>
    <row r="513" spans="1:1">
      <c r="A513" s="10"/>
    </row>
    <row r="514" spans="1:1">
      <c r="A514" s="10"/>
    </row>
    <row r="515" spans="1:1">
      <c r="A515" s="10"/>
    </row>
    <row r="516" spans="1:1">
      <c r="A516" s="10"/>
    </row>
    <row r="517" spans="1:1">
      <c r="A517" s="10"/>
    </row>
    <row r="518" spans="1:1">
      <c r="A518" s="10"/>
    </row>
    <row r="519" spans="1:1">
      <c r="A519" s="10"/>
    </row>
    <row r="520" spans="1:1">
      <c r="A520" s="10"/>
    </row>
    <row r="521" spans="1:1">
      <c r="A521" s="10"/>
    </row>
    <row r="522" spans="1:1">
      <c r="A522" s="10"/>
    </row>
    <row r="523" spans="1:1">
      <c r="A523" s="10"/>
    </row>
    <row r="524" spans="1:1">
      <c r="A524" s="10"/>
    </row>
    <row r="525" spans="1:1">
      <c r="A525" s="10"/>
    </row>
    <row r="526" spans="1:1">
      <c r="A526" s="10"/>
    </row>
    <row r="527" spans="1:1">
      <c r="A527" s="10"/>
    </row>
    <row r="528" spans="1:1">
      <c r="A528" s="10"/>
    </row>
    <row r="529" spans="1:1">
      <c r="A529" s="10"/>
    </row>
    <row r="530" spans="1:1">
      <c r="A530" s="10"/>
    </row>
    <row r="531" spans="1:1">
      <c r="A531" s="10"/>
    </row>
    <row r="532" spans="1:1">
      <c r="A532" s="10"/>
    </row>
    <row r="533" spans="1:1">
      <c r="A533" s="10"/>
    </row>
    <row r="534" spans="1:1">
      <c r="A534" s="10"/>
    </row>
    <row r="535" spans="1:1">
      <c r="A535" s="10"/>
    </row>
    <row r="536" spans="1:1">
      <c r="A536" s="10"/>
    </row>
    <row r="537" spans="1:1">
      <c r="A537" s="10"/>
    </row>
    <row r="538" spans="1:1">
      <c r="A538" s="10"/>
    </row>
    <row r="539" spans="1:1">
      <c r="A539" s="10"/>
    </row>
    <row r="540" spans="1:1">
      <c r="A540" s="10"/>
    </row>
    <row r="541" spans="1:1">
      <c r="A541" s="10"/>
    </row>
    <row r="542" spans="1:1">
      <c r="A542" s="10"/>
    </row>
    <row r="543" spans="1:1">
      <c r="A543" s="10"/>
    </row>
    <row r="544" spans="1:1">
      <c r="A544" s="10"/>
    </row>
    <row r="545" spans="1:1">
      <c r="A545" s="10"/>
    </row>
    <row r="546" spans="1:1">
      <c r="A546" s="10"/>
    </row>
    <row r="547" spans="1:1">
      <c r="A547" s="10"/>
    </row>
    <row r="548" spans="1:1">
      <c r="A548" s="10"/>
    </row>
    <row r="549" spans="1:1">
      <c r="A549" s="10"/>
    </row>
    <row r="550" spans="1:1">
      <c r="A550" s="10"/>
    </row>
    <row r="551" spans="1:1">
      <c r="A551" s="10"/>
    </row>
    <row r="552" spans="1:1">
      <c r="A552" s="10"/>
    </row>
    <row r="553" spans="1:1">
      <c r="A553" s="10"/>
    </row>
    <row r="554" spans="1:1">
      <c r="A554" s="10"/>
    </row>
    <row r="555" spans="1:1">
      <c r="A555" s="10"/>
    </row>
    <row r="556" spans="1:1">
      <c r="A556" s="10"/>
    </row>
    <row r="557" spans="1:1">
      <c r="A557" s="10"/>
    </row>
    <row r="558" spans="1:1">
      <c r="A558" s="10"/>
    </row>
    <row r="559" spans="1:1">
      <c r="A559" s="10"/>
    </row>
    <row r="560" spans="1:1">
      <c r="A560" s="10"/>
    </row>
    <row r="561" spans="1:1">
      <c r="A561" s="10"/>
    </row>
    <row r="562" spans="1:1">
      <c r="A562" s="10"/>
    </row>
    <row r="563" spans="1:1">
      <c r="A563" s="10"/>
    </row>
    <row r="564" spans="1:1">
      <c r="A564" s="10"/>
    </row>
    <row r="565" spans="1:1">
      <c r="A565" s="10"/>
    </row>
    <row r="566" spans="1:1">
      <c r="A566" s="10"/>
    </row>
    <row r="567" spans="1:1">
      <c r="A567" s="10"/>
    </row>
    <row r="568" spans="1:1">
      <c r="A568" s="10"/>
    </row>
    <row r="569" spans="1:1">
      <c r="A569" s="10"/>
    </row>
    <row r="570" spans="1:1">
      <c r="A570" s="10"/>
    </row>
    <row r="571" spans="1:1">
      <c r="A571" s="10"/>
    </row>
    <row r="572" spans="1:1">
      <c r="A572" s="10"/>
    </row>
    <row r="573" spans="1:1">
      <c r="A573" s="10"/>
    </row>
    <row r="574" spans="1:1">
      <c r="A574" s="10"/>
    </row>
    <row r="575" spans="1:1">
      <c r="A575" s="10"/>
    </row>
    <row r="576" spans="1:1">
      <c r="A576" s="10"/>
    </row>
    <row r="577" spans="1:1">
      <c r="A577" s="10"/>
    </row>
    <row r="578" spans="1:1">
      <c r="A578" s="10"/>
    </row>
    <row r="579" spans="1:1">
      <c r="A579" s="10"/>
    </row>
    <row r="580" spans="1:1">
      <c r="A580" s="10"/>
    </row>
    <row r="581" spans="1:1">
      <c r="A581" s="10"/>
    </row>
    <row r="582" spans="1:1">
      <c r="A582" s="10"/>
    </row>
    <row r="583" spans="1:1">
      <c r="A583" s="10"/>
    </row>
    <row r="584" spans="1:1">
      <c r="A584" s="10"/>
    </row>
    <row r="585" spans="1:1">
      <c r="A585" s="10"/>
    </row>
    <row r="586" spans="1:1">
      <c r="A586" s="10"/>
    </row>
    <row r="587" spans="1:1">
      <c r="A587" s="10"/>
    </row>
    <row r="588" spans="1:1">
      <c r="A588" s="10"/>
    </row>
    <row r="589" spans="1:1">
      <c r="A589" s="10"/>
    </row>
    <row r="590" spans="1:1">
      <c r="A590" s="10"/>
    </row>
    <row r="591" spans="1:1">
      <c r="A591" s="10"/>
    </row>
    <row r="592" spans="1:1">
      <c r="A592" s="10"/>
    </row>
    <row r="593" spans="1:1">
      <c r="A593" s="10"/>
    </row>
    <row r="594" spans="1:1">
      <c r="A594" s="10"/>
    </row>
    <row r="595" spans="1:1">
      <c r="A595" s="10"/>
    </row>
    <row r="596" spans="1:1">
      <c r="A596" s="10"/>
    </row>
    <row r="597" spans="1:1">
      <c r="A597" s="10"/>
    </row>
    <row r="598" spans="1:1">
      <c r="A598" s="10"/>
    </row>
    <row r="599" spans="1:1">
      <c r="A599" s="10"/>
    </row>
    <row r="600" spans="1:1">
      <c r="A600" s="10"/>
    </row>
    <row r="601" spans="1:1">
      <c r="A601" s="10"/>
    </row>
    <row r="602" spans="1:1">
      <c r="A602" s="10"/>
    </row>
    <row r="603" spans="1:1">
      <c r="A603" s="10"/>
    </row>
    <row r="604" spans="1:1">
      <c r="A604" s="10"/>
    </row>
    <row r="605" spans="1:1">
      <c r="A605" s="10"/>
    </row>
    <row r="606" spans="1:1">
      <c r="A606" s="10"/>
    </row>
    <row r="607" spans="1:1">
      <c r="A607" s="10"/>
    </row>
    <row r="608" spans="1:1">
      <c r="A608" s="10"/>
    </row>
    <row r="609" spans="1:1">
      <c r="A609" s="10"/>
    </row>
    <row r="610" spans="1:1">
      <c r="A610" s="10"/>
    </row>
    <row r="611" spans="1:1">
      <c r="A611" s="10"/>
    </row>
    <row r="612" spans="1:1">
      <c r="A612" s="10"/>
    </row>
    <row r="613" spans="1:1">
      <c r="A613" s="10"/>
    </row>
    <row r="614" spans="1:1">
      <c r="A614" s="10"/>
    </row>
    <row r="615" spans="1:1">
      <c r="A615" s="10"/>
    </row>
    <row r="616" spans="1:1">
      <c r="A616" s="10"/>
    </row>
    <row r="617" spans="1:1">
      <c r="A617" s="10"/>
    </row>
    <row r="618" spans="1:1">
      <c r="A618" s="10"/>
    </row>
    <row r="619" spans="1:1">
      <c r="A619" s="10"/>
    </row>
    <row r="620" spans="1:1">
      <c r="A620" s="10"/>
    </row>
    <row r="621" spans="1:1">
      <c r="A621" s="10"/>
    </row>
    <row r="622" spans="1:1">
      <c r="A622" s="10"/>
    </row>
    <row r="623" spans="1:1">
      <c r="A623" s="10"/>
    </row>
    <row r="624" spans="1:1">
      <c r="A624" s="10"/>
    </row>
    <row r="625" spans="1:1">
      <c r="A625" s="10"/>
    </row>
    <row r="626" spans="1:1">
      <c r="A626" s="10"/>
    </row>
    <row r="627" spans="1:1">
      <c r="A627" s="10"/>
    </row>
    <row r="628" spans="1:1">
      <c r="A628" s="10"/>
    </row>
    <row r="629" spans="1:1">
      <c r="A629" s="10"/>
    </row>
    <row r="630" spans="1:1">
      <c r="A630" s="10"/>
    </row>
    <row r="631" spans="1:1">
      <c r="A631" s="10"/>
    </row>
    <row r="632" spans="1:1">
      <c r="A632" s="10"/>
    </row>
    <row r="633" spans="1:1">
      <c r="A633" s="10"/>
    </row>
    <row r="634" spans="1:1">
      <c r="A634" s="10"/>
    </row>
    <row r="635" spans="1:1">
      <c r="A635" s="10"/>
    </row>
    <row r="636" spans="1:1">
      <c r="A636" s="10"/>
    </row>
    <row r="637" spans="1:1">
      <c r="A637" s="10"/>
    </row>
  </sheetData>
  <pageMargins left="0.75" right="0.75" top="1" bottom="1" header="0.5" footer="0.5"/>
  <pageSetup scale="52" orientation="portrait" horizontalDpi="300" verticalDpi="300"/>
  <headerFooter>
    <oddFooter>&amp;LPre-Release Check List&amp;CHEWLETT PACKARD CONFIDENTIAL&amp;RMoldQualD12.20.99.xls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6" transitionEvaluation="1">
    <pageSetUpPr fitToPage="1"/>
  </sheetPr>
  <dimension ref="A1:S38"/>
  <sheetViews>
    <sheetView showGridLines="0" zoomScale="193" workbookViewId="0">
      <selection activeCell="L11" sqref="L11"/>
    </sheetView>
  </sheetViews>
  <sheetFormatPr baseColWidth="10" defaultColWidth="11" defaultRowHeight="13"/>
  <cols>
    <col min="1" max="1" width="11" style="8" customWidth="1"/>
    <col min="2" max="2" width="8.83203125" style="8" customWidth="1"/>
    <col min="3" max="4" width="11" style="8" customWidth="1"/>
    <col min="5" max="5" width="13.5" style="8" customWidth="1"/>
    <col min="6" max="6" width="8.5" style="9" customWidth="1"/>
    <col min="7" max="7" width="11.33203125" style="8" customWidth="1"/>
    <col min="8" max="8" width="6.5" style="8" customWidth="1"/>
    <col min="9" max="9" width="9.6640625" style="8" customWidth="1"/>
    <col min="10" max="10" width="9.5" style="8" customWidth="1"/>
    <col min="11" max="16384" width="11" style="8"/>
  </cols>
  <sheetData>
    <row r="1" spans="1:19">
      <c r="A1" s="415"/>
      <c r="B1" s="416"/>
      <c r="C1" s="416"/>
      <c r="D1" s="416"/>
      <c r="E1" s="416"/>
      <c r="F1" s="417"/>
      <c r="G1" s="416"/>
      <c r="H1" s="416"/>
      <c r="I1" s="416"/>
      <c r="J1" s="418" t="s">
        <v>339</v>
      </c>
    </row>
    <row r="2" spans="1:19" ht="38.25" customHeight="1">
      <c r="A2" s="419"/>
      <c r="B2" s="327"/>
      <c r="C2" s="327"/>
      <c r="D2" s="327"/>
      <c r="E2" s="327"/>
      <c r="F2" s="329"/>
      <c r="G2" s="327"/>
      <c r="H2" s="327"/>
      <c r="I2" s="327"/>
      <c r="J2" s="420"/>
    </row>
    <row r="3" spans="1:19" ht="23.25" customHeight="1">
      <c r="A3" s="419"/>
      <c r="B3" s="327"/>
      <c r="C3" s="327"/>
      <c r="D3" s="327"/>
      <c r="E3" s="327"/>
      <c r="F3" s="329"/>
      <c r="G3" s="327"/>
      <c r="H3" s="327"/>
      <c r="I3" s="327"/>
      <c r="J3" s="420"/>
    </row>
    <row r="4" spans="1:19" ht="23.25" customHeight="1">
      <c r="A4" s="563" t="s">
        <v>635</v>
      </c>
      <c r="B4" s="564"/>
      <c r="C4" s="564"/>
      <c r="D4" s="564"/>
      <c r="E4" s="564"/>
      <c r="F4" s="564"/>
      <c r="G4" s="564"/>
      <c r="H4" s="564"/>
      <c r="I4" s="327"/>
      <c r="J4" s="420"/>
    </row>
    <row r="5" spans="1:19">
      <c r="A5" s="421" t="s">
        <v>636</v>
      </c>
      <c r="B5" s="327"/>
      <c r="C5" s="327"/>
      <c r="D5" s="327"/>
      <c r="E5" s="327"/>
      <c r="F5" s="329"/>
      <c r="G5" s="327"/>
      <c r="H5" s="327"/>
      <c r="I5" s="327"/>
      <c r="J5" s="420"/>
    </row>
    <row r="6" spans="1:19" ht="14" thickBot="1">
      <c r="A6" s="422" t="s">
        <v>112</v>
      </c>
      <c r="B6" s="327"/>
      <c r="C6" s="327"/>
      <c r="D6" s="327"/>
      <c r="E6" s="327"/>
      <c r="F6" s="329"/>
      <c r="G6" s="327"/>
      <c r="H6" s="327"/>
      <c r="I6" s="327"/>
      <c r="J6" s="420"/>
    </row>
    <row r="7" spans="1:19" s="15" customFormat="1" ht="14" thickBot="1">
      <c r="A7" s="423" t="s">
        <v>594</v>
      </c>
      <c r="B7" s="424" t="s">
        <v>595</v>
      </c>
      <c r="C7" s="425" t="s">
        <v>596</v>
      </c>
      <c r="D7" s="360">
        <v>17.68</v>
      </c>
      <c r="E7" s="426" t="s">
        <v>113</v>
      </c>
      <c r="F7" s="427"/>
      <c r="G7" s="428"/>
      <c r="H7" s="428"/>
      <c r="I7" s="428"/>
      <c r="J7" s="429"/>
      <c r="K7" s="8"/>
      <c r="L7" s="8"/>
      <c r="M7" s="8"/>
      <c r="N7" s="8"/>
      <c r="O7" s="8"/>
      <c r="P7" s="8"/>
      <c r="Q7" s="8"/>
      <c r="R7" s="8"/>
      <c r="S7" s="8"/>
    </row>
    <row r="8" spans="1:19" s="15" customFormat="1" ht="14" thickBot="1">
      <c r="A8" s="430">
        <v>0.48499999999999999</v>
      </c>
      <c r="B8" s="412">
        <v>0.41</v>
      </c>
      <c r="C8" s="413">
        <v>4</v>
      </c>
      <c r="D8" s="173">
        <f>SUM((C8*B8)+A8)</f>
        <v>2.125</v>
      </c>
      <c r="E8" s="426" t="s">
        <v>338</v>
      </c>
      <c r="F8" s="427"/>
      <c r="G8" s="428"/>
      <c r="H8" s="431"/>
      <c r="I8" s="428"/>
      <c r="J8" s="429"/>
      <c r="K8" s="8"/>
      <c r="L8" s="8"/>
      <c r="M8" s="8"/>
      <c r="N8" s="8"/>
      <c r="O8" s="8"/>
      <c r="P8" s="8"/>
      <c r="Q8" s="8"/>
      <c r="R8" s="8"/>
      <c r="S8" s="8"/>
    </row>
    <row r="9" spans="1:19" s="15" customFormat="1" ht="14" thickBot="1">
      <c r="A9" s="432" t="s">
        <v>296</v>
      </c>
      <c r="B9" s="428" t="s">
        <v>296</v>
      </c>
      <c r="C9" s="428"/>
      <c r="D9" s="414">
        <v>0.92</v>
      </c>
      <c r="E9" s="426" t="s">
        <v>132</v>
      </c>
      <c r="F9" s="427"/>
      <c r="G9" s="428"/>
      <c r="H9" s="431"/>
      <c r="I9" s="428"/>
      <c r="J9" s="429"/>
      <c r="K9" s="8"/>
      <c r="L9" s="8"/>
      <c r="M9" s="8"/>
      <c r="N9" s="8"/>
      <c r="O9" s="8"/>
      <c r="P9" s="8"/>
      <c r="Q9" s="8"/>
      <c r="R9" s="8"/>
      <c r="S9" s="8"/>
    </row>
    <row r="10" spans="1:19" s="15" customFormat="1" ht="14" thickBot="1">
      <c r="A10" s="432"/>
      <c r="B10" s="428"/>
      <c r="C10" s="428"/>
      <c r="D10" s="360">
        <f>A12*16/453.6</f>
        <v>2.3985890652557318</v>
      </c>
      <c r="E10" s="426" t="s">
        <v>337</v>
      </c>
      <c r="F10" s="427"/>
      <c r="G10" s="428"/>
      <c r="H10" s="431"/>
      <c r="I10" s="428"/>
      <c r="J10" s="429" t="s">
        <v>339</v>
      </c>
      <c r="K10" s="8"/>
      <c r="L10" s="8"/>
      <c r="M10" s="8"/>
      <c r="N10" s="8"/>
      <c r="O10" s="8"/>
      <c r="P10" s="8"/>
      <c r="Q10" s="8"/>
      <c r="R10" s="8"/>
      <c r="S10" s="8"/>
    </row>
    <row r="11" spans="1:19" ht="14" thickBot="1">
      <c r="A11" s="419" t="s">
        <v>365</v>
      </c>
      <c r="B11" s="327"/>
      <c r="C11" s="327"/>
      <c r="D11" s="433">
        <f>B17</f>
        <v>68</v>
      </c>
      <c r="E11" s="434" t="s">
        <v>633</v>
      </c>
      <c r="F11" s="329"/>
      <c r="G11" s="327"/>
      <c r="H11" s="435"/>
      <c r="I11" s="327"/>
      <c r="J11" s="420"/>
    </row>
    <row r="12" spans="1:19" ht="14" thickBot="1">
      <c r="A12" s="430">
        <v>68</v>
      </c>
      <c r="B12" s="327"/>
      <c r="C12" s="327"/>
      <c r="D12" s="490">
        <f>(D9/1.06)*D11</f>
        <v>59.018867924528301</v>
      </c>
      <c r="E12" s="434" t="s">
        <v>133</v>
      </c>
      <c r="F12" s="329"/>
      <c r="G12" s="327"/>
      <c r="H12" s="436"/>
      <c r="I12" s="327"/>
      <c r="J12" s="420"/>
    </row>
    <row r="13" spans="1:19">
      <c r="A13" s="419">
        <f>A12/453.6</f>
        <v>0.14991181657848324</v>
      </c>
      <c r="B13" s="327"/>
      <c r="C13" s="327"/>
      <c r="D13" s="327"/>
      <c r="E13" s="437" t="s">
        <v>134</v>
      </c>
      <c r="F13" s="491">
        <f>IF(D7=0,0,1.4*(D7/60)*(D9/1.06)*(D11/D8))</f>
        <v>11.457529559748428</v>
      </c>
      <c r="G13" s="327" t="s">
        <v>135</v>
      </c>
      <c r="H13" s="435"/>
      <c r="I13" s="327"/>
      <c r="J13" s="420"/>
    </row>
    <row r="14" spans="1:19">
      <c r="A14" s="419" t="s">
        <v>634</v>
      </c>
      <c r="B14" s="327"/>
      <c r="C14" s="327"/>
      <c r="D14" s="327"/>
      <c r="E14" s="437" t="s">
        <v>136</v>
      </c>
      <c r="F14" s="492">
        <f>IF(D8=0,0,D8/(D11*D9/1.06)*100)</f>
        <v>3.6005434782608696</v>
      </c>
      <c r="G14" s="327" t="s">
        <v>243</v>
      </c>
      <c r="H14" s="435"/>
      <c r="I14" s="327"/>
      <c r="J14" s="420"/>
    </row>
    <row r="15" spans="1:19">
      <c r="A15" s="432" t="s">
        <v>114</v>
      </c>
      <c r="B15" s="428" t="s">
        <v>131</v>
      </c>
      <c r="C15" s="327"/>
      <c r="D15" s="327"/>
      <c r="E15" s="438"/>
      <c r="F15" s="328"/>
      <c r="G15" s="327"/>
      <c r="H15" s="435"/>
      <c r="I15" s="327"/>
      <c r="J15" s="420"/>
    </row>
    <row r="16" spans="1:19">
      <c r="A16" s="432"/>
      <c r="B16" s="428"/>
      <c r="C16" s="327"/>
      <c r="D16" s="327"/>
      <c r="E16" s="327"/>
      <c r="F16" s="329"/>
      <c r="G16" s="327"/>
      <c r="H16" s="435"/>
      <c r="I16" s="327"/>
      <c r="J16" s="420"/>
    </row>
    <row r="17" spans="1:19">
      <c r="A17" s="419"/>
      <c r="B17" s="489">
        <f>(D10*453.6)/16</f>
        <v>68</v>
      </c>
      <c r="C17" s="327"/>
      <c r="D17" s="327"/>
      <c r="E17" s="327"/>
      <c r="F17" s="329"/>
      <c r="G17" s="327"/>
      <c r="H17" s="435"/>
      <c r="I17" s="327"/>
      <c r="J17" s="420"/>
    </row>
    <row r="18" spans="1:19">
      <c r="A18" s="419"/>
      <c r="B18" s="327"/>
      <c r="C18" s="327"/>
      <c r="D18" s="327"/>
      <c r="E18" s="327"/>
      <c r="F18" s="329"/>
      <c r="G18" s="327"/>
      <c r="H18" s="435"/>
      <c r="I18" s="327"/>
      <c r="J18" s="420"/>
    </row>
    <row r="19" spans="1:19">
      <c r="A19" s="439"/>
      <c r="B19" s="327"/>
      <c r="C19" s="327"/>
      <c r="D19" s="327"/>
      <c r="E19" s="327"/>
      <c r="F19" s="329"/>
      <c r="G19" s="327"/>
      <c r="H19" s="435"/>
      <c r="I19" s="327"/>
      <c r="J19" s="420"/>
    </row>
    <row r="20" spans="1:19">
      <c r="A20" s="419"/>
      <c r="B20" s="327"/>
      <c r="C20" s="327"/>
      <c r="D20" s="327"/>
      <c r="E20" s="327"/>
      <c r="F20" s="329"/>
      <c r="G20" s="327"/>
      <c r="H20" s="435"/>
      <c r="I20" s="327"/>
      <c r="J20" s="420"/>
    </row>
    <row r="21" spans="1:19">
      <c r="A21" s="419"/>
      <c r="B21" s="327"/>
      <c r="C21" s="327"/>
      <c r="D21" s="327"/>
      <c r="E21" s="327"/>
      <c r="F21" s="329"/>
      <c r="G21" s="327"/>
      <c r="H21" s="435"/>
      <c r="I21" s="327"/>
      <c r="J21" s="420"/>
    </row>
    <row r="22" spans="1:19">
      <c r="A22" s="419"/>
      <c r="B22" s="327"/>
      <c r="C22" s="327"/>
      <c r="D22" s="327"/>
      <c r="E22" s="327"/>
      <c r="F22" s="329"/>
      <c r="G22" s="327"/>
      <c r="H22" s="435"/>
      <c r="I22" s="327"/>
      <c r="J22" s="420"/>
    </row>
    <row r="23" spans="1:19">
      <c r="A23" s="419"/>
      <c r="B23" s="327"/>
      <c r="C23" s="327"/>
      <c r="D23" s="327"/>
      <c r="E23" s="327"/>
      <c r="F23" s="329"/>
      <c r="G23" s="327"/>
      <c r="H23" s="435"/>
      <c r="I23" s="327"/>
      <c r="J23" s="420"/>
    </row>
    <row r="24" spans="1:19">
      <c r="A24" s="440" t="s">
        <v>137</v>
      </c>
      <c r="B24" s="327"/>
      <c r="C24" s="327"/>
      <c r="D24" s="327"/>
      <c r="E24" s="327"/>
      <c r="F24" s="329"/>
      <c r="G24" s="327"/>
      <c r="H24" s="436"/>
      <c r="I24" s="327"/>
      <c r="J24" s="420"/>
    </row>
    <row r="25" spans="1:19">
      <c r="A25" s="441" t="s">
        <v>138</v>
      </c>
      <c r="B25" s="327"/>
      <c r="C25" s="327"/>
      <c r="D25" s="327"/>
      <c r="E25" s="327"/>
      <c r="F25" s="329"/>
      <c r="G25" s="327"/>
      <c r="H25" s="327"/>
      <c r="I25" s="327"/>
      <c r="J25" s="420"/>
    </row>
    <row r="26" spans="1:19">
      <c r="A26" s="441"/>
      <c r="B26" s="327"/>
      <c r="C26" s="327"/>
      <c r="D26" s="327"/>
      <c r="E26" s="327"/>
      <c r="F26" s="329"/>
      <c r="G26" s="327"/>
      <c r="H26" s="327"/>
      <c r="I26" s="327"/>
      <c r="J26" s="420"/>
    </row>
    <row r="27" spans="1:19" ht="14" thickBot="1">
      <c r="A27" s="441" t="s">
        <v>553</v>
      </c>
      <c r="B27" s="327"/>
      <c r="C27" s="327"/>
      <c r="D27" s="327"/>
      <c r="E27" s="327"/>
      <c r="F27" s="329"/>
      <c r="G27" s="327"/>
      <c r="H27" s="327"/>
      <c r="I27" s="327"/>
      <c r="J27" s="420"/>
    </row>
    <row r="28" spans="1:19" s="15" customFormat="1" ht="14" thickBot="1">
      <c r="A28" s="442"/>
      <c r="B28" s="428"/>
      <c r="C28" s="428"/>
      <c r="D28" s="354">
        <f>IF(A28=0,0,((0.0611*A28)/D9)/1728)</f>
        <v>0</v>
      </c>
      <c r="E28" s="426" t="s">
        <v>335</v>
      </c>
      <c r="F28" s="427"/>
      <c r="G28" s="428"/>
      <c r="H28" s="428"/>
      <c r="I28" s="428"/>
      <c r="J28" s="429"/>
      <c r="K28" s="8"/>
      <c r="L28" s="8"/>
      <c r="M28" s="8"/>
      <c r="N28" s="8"/>
      <c r="O28" s="8"/>
      <c r="P28" s="8"/>
      <c r="Q28" s="8"/>
      <c r="R28" s="8"/>
      <c r="S28" s="8"/>
    </row>
    <row r="29" spans="1:19" s="15" customFormat="1" ht="14" thickBot="1">
      <c r="A29" s="432"/>
      <c r="B29" s="428"/>
      <c r="C29" s="428"/>
      <c r="D29" s="355">
        <f>(((1728*D9)/0.0611)/1000)*2.205</f>
        <v>57.371862520458265</v>
      </c>
      <c r="E29" s="426" t="s">
        <v>336</v>
      </c>
      <c r="F29" s="427"/>
      <c r="G29" s="428"/>
      <c r="H29" s="428"/>
      <c r="I29" s="428"/>
      <c r="J29" s="429"/>
      <c r="K29" s="8"/>
      <c r="L29" s="8"/>
      <c r="M29" s="8"/>
      <c r="N29" s="8"/>
      <c r="O29" s="8"/>
      <c r="P29" s="8"/>
      <c r="Q29" s="8"/>
      <c r="R29" s="8"/>
      <c r="S29" s="8"/>
    </row>
    <row r="30" spans="1:19">
      <c r="A30" s="565" t="s">
        <v>139</v>
      </c>
      <c r="B30" s="566"/>
      <c r="C30" s="566"/>
      <c r="D30" s="490">
        <f>D28*D29</f>
        <v>0</v>
      </c>
      <c r="E30" s="443" t="s">
        <v>140</v>
      </c>
      <c r="F30" s="329"/>
      <c r="G30" s="327"/>
      <c r="H30" s="327"/>
      <c r="I30" s="327"/>
      <c r="J30" s="420"/>
    </row>
    <row r="31" spans="1:19">
      <c r="A31" s="567"/>
      <c r="B31" s="566"/>
      <c r="C31" s="566"/>
      <c r="D31" s="327"/>
      <c r="E31" s="494" t="s">
        <v>141</v>
      </c>
      <c r="F31" s="493">
        <f>IF(D30=0,0,(D30*D7*16)/(3600*(D8*16/453.6)))</f>
        <v>0</v>
      </c>
      <c r="G31" s="327"/>
      <c r="H31" s="327"/>
      <c r="I31" s="327"/>
      <c r="J31" s="420"/>
    </row>
    <row r="32" spans="1:19">
      <c r="A32" s="419"/>
      <c r="B32" s="327"/>
      <c r="C32" s="327"/>
      <c r="D32" s="327"/>
      <c r="E32" s="327"/>
      <c r="F32" s="329"/>
      <c r="G32" s="327"/>
      <c r="H32" s="327"/>
      <c r="I32" s="327"/>
      <c r="J32" s="420"/>
    </row>
    <row r="33" spans="1:10">
      <c r="A33" s="419"/>
      <c r="B33" s="327"/>
      <c r="C33" s="327"/>
      <c r="D33" s="327"/>
      <c r="E33" s="444"/>
      <c r="F33" s="329"/>
      <c r="G33" s="327"/>
      <c r="H33" s="327"/>
      <c r="I33" s="327"/>
      <c r="J33" s="420"/>
    </row>
    <row r="34" spans="1:10">
      <c r="A34" s="419"/>
      <c r="B34" s="327"/>
      <c r="C34" s="327"/>
      <c r="D34" s="327"/>
      <c r="E34" s="444"/>
      <c r="F34" s="329"/>
      <c r="G34" s="327"/>
      <c r="H34" s="327"/>
      <c r="I34" s="327"/>
      <c r="J34" s="420"/>
    </row>
    <row r="35" spans="1:10">
      <c r="A35" s="419"/>
      <c r="B35" s="327"/>
      <c r="C35" s="327"/>
      <c r="D35" s="327"/>
      <c r="E35" s="327"/>
      <c r="F35" s="327"/>
      <c r="G35" s="327"/>
      <c r="H35" s="327"/>
      <c r="I35" s="327"/>
      <c r="J35" s="420"/>
    </row>
    <row r="36" spans="1:10">
      <c r="A36" s="445" t="s">
        <v>339</v>
      </c>
      <c r="B36" s="446"/>
      <c r="C36" s="446"/>
      <c r="D36" s="446"/>
      <c r="E36" s="446"/>
      <c r="F36" s="446"/>
      <c r="G36" s="446"/>
      <c r="H36" s="446"/>
      <c r="I36" s="446"/>
      <c r="J36" s="447" t="s">
        <v>339</v>
      </c>
    </row>
    <row r="37" spans="1:10">
      <c r="A37" s="327"/>
      <c r="B37" s="327"/>
      <c r="C37" s="327"/>
      <c r="D37" s="327"/>
      <c r="E37" s="327"/>
      <c r="F37" s="327"/>
      <c r="G37" s="327"/>
      <c r="H37" s="327"/>
      <c r="I37" s="327"/>
      <c r="J37" s="327"/>
    </row>
    <row r="38" spans="1:10">
      <c r="F38" s="8"/>
    </row>
  </sheetData>
  <mergeCells count="2">
    <mergeCell ref="A4:H4"/>
    <mergeCell ref="A30:C31"/>
  </mergeCells>
  <printOptions horizontalCentered="1"/>
  <pageMargins left="0.15" right="0.15" top="1" bottom="0.5" header="0.5" footer="0.5"/>
  <pageSetup orientation="portrait" horizontalDpi="300" verticalDpi="300"/>
  <headerFooter>
    <oddFooter>&amp;LResidence Time Calculation&amp;CHEWLETT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66"/>
  <sheetViews>
    <sheetView showGridLines="0" zoomScale="131" workbookViewId="0">
      <selection activeCell="O17" sqref="O17"/>
    </sheetView>
  </sheetViews>
  <sheetFormatPr baseColWidth="10" defaultColWidth="8.83203125" defaultRowHeight="13"/>
  <cols>
    <col min="1" max="1" width="14.83203125" customWidth="1"/>
    <col min="3" max="3" width="13.5" customWidth="1"/>
    <col min="4" max="4" width="12.6640625" customWidth="1"/>
    <col min="6" max="6" width="10.33203125" customWidth="1"/>
    <col min="7" max="7" width="13.33203125" customWidth="1"/>
    <col min="8" max="8" width="11.33203125" customWidth="1"/>
  </cols>
  <sheetData>
    <row r="1" spans="1:26">
      <c r="A1" s="55"/>
      <c r="B1" s="55"/>
      <c r="C1" s="55"/>
      <c r="D1" s="55"/>
      <c r="E1" s="55"/>
      <c r="F1" s="55"/>
      <c r="G1" s="55"/>
      <c r="H1" s="386"/>
      <c r="I1" s="55" t="s">
        <v>87</v>
      </c>
      <c r="J1" s="55"/>
      <c r="K1" s="55"/>
      <c r="L1" s="55"/>
      <c r="M1" s="55"/>
      <c r="N1" s="55"/>
    </row>
    <row r="2" spans="1:26">
      <c r="A2" s="55"/>
      <c r="B2" s="55"/>
      <c r="C2" s="55"/>
      <c r="D2" s="55"/>
      <c r="E2" s="55"/>
      <c r="F2" s="55"/>
      <c r="G2" s="55"/>
      <c r="H2" s="448"/>
      <c r="I2" s="55" t="s">
        <v>88</v>
      </c>
      <c r="J2" s="55"/>
      <c r="K2" s="55"/>
      <c r="L2" s="55"/>
      <c r="M2" s="55"/>
      <c r="N2" s="55"/>
    </row>
    <row r="3" spans="1:26" ht="19">
      <c r="A3" s="55"/>
      <c r="B3" s="579" t="s">
        <v>142</v>
      </c>
      <c r="C3" s="579"/>
      <c r="D3" s="579"/>
      <c r="E3" s="579"/>
      <c r="F3" s="579"/>
      <c r="G3" s="580"/>
      <c r="H3" s="14"/>
      <c r="I3" s="55" t="s">
        <v>267</v>
      </c>
      <c r="J3" s="55"/>
      <c r="K3" s="55"/>
      <c r="L3" s="55"/>
      <c r="M3" s="55"/>
      <c r="N3" s="55"/>
    </row>
    <row r="4" spans="1:26" ht="19">
      <c r="A4" s="55"/>
      <c r="B4" s="393"/>
      <c r="C4" s="393"/>
      <c r="D4" s="393"/>
      <c r="E4" s="393"/>
      <c r="F4" s="393"/>
      <c r="G4" s="393"/>
      <c r="H4" s="12"/>
      <c r="I4" s="55" t="s">
        <v>236</v>
      </c>
      <c r="J4" s="55"/>
      <c r="K4" s="55"/>
      <c r="L4" s="55"/>
      <c r="M4" s="55"/>
      <c r="N4" s="55"/>
    </row>
    <row r="5" spans="1:26" ht="14" thickBot="1">
      <c r="A5" s="55"/>
      <c r="B5" s="55"/>
      <c r="C5" s="55"/>
      <c r="D5" s="55"/>
      <c r="E5" s="55"/>
      <c r="F5" s="55"/>
      <c r="G5" s="55"/>
      <c r="H5" s="13"/>
      <c r="I5" s="56" t="s">
        <v>237</v>
      </c>
      <c r="J5" s="55"/>
      <c r="K5" s="55"/>
      <c r="L5" s="55"/>
      <c r="M5" s="55"/>
      <c r="N5" s="55"/>
    </row>
    <row r="6" spans="1:26" ht="14" thickBot="1">
      <c r="A6" s="202" t="s">
        <v>29</v>
      </c>
      <c r="B6" s="581">
        <f>Outline!$B$4</f>
        <v>36579</v>
      </c>
      <c r="C6" s="582"/>
      <c r="D6" s="203" t="s">
        <v>934</v>
      </c>
      <c r="E6" s="572" t="str">
        <f>Outline!$E$4</f>
        <v>Snap Fitment</v>
      </c>
      <c r="F6" s="573"/>
      <c r="G6" s="203" t="s">
        <v>38</v>
      </c>
      <c r="H6" s="572" t="str">
        <f>Outline!$H$4</f>
        <v>TBD</v>
      </c>
      <c r="I6" s="573"/>
      <c r="J6" s="55"/>
      <c r="K6" s="55"/>
      <c r="L6" s="55"/>
      <c r="M6" s="55"/>
      <c r="N6" s="55"/>
    </row>
    <row r="7" spans="1:26" ht="14" thickBot="1">
      <c r="A7" s="202" t="s">
        <v>30</v>
      </c>
      <c r="B7" s="572" t="str">
        <f>Outline!$B$5</f>
        <v>Nypro Oregon</v>
      </c>
      <c r="C7" s="573"/>
      <c r="D7" s="203" t="s">
        <v>34</v>
      </c>
      <c r="E7" s="572" t="str">
        <f>Outline!$E$5</f>
        <v>WLDCT-FIT01</v>
      </c>
      <c r="F7" s="573"/>
      <c r="G7" s="203" t="s">
        <v>39</v>
      </c>
      <c r="H7" s="572" t="str">
        <f>Outline!$H$5</f>
        <v>TBD</v>
      </c>
      <c r="I7" s="573"/>
      <c r="J7" s="55"/>
      <c r="K7" s="55"/>
      <c r="L7" s="55"/>
      <c r="M7" s="55"/>
      <c r="N7" s="55"/>
    </row>
    <row r="8" spans="1:26" ht="14" thickBot="1">
      <c r="A8" s="202" t="s">
        <v>31</v>
      </c>
      <c r="B8" s="572" t="str">
        <f>Outline!$B$6</f>
        <v>Dowlex 2027A  LLDPE</v>
      </c>
      <c r="C8" s="573"/>
      <c r="D8" s="203" t="s">
        <v>35</v>
      </c>
      <c r="E8" s="572" t="str">
        <f>Outline!$E$6</f>
        <v>Rev 7</v>
      </c>
      <c r="F8" s="573"/>
      <c r="G8" s="203" t="s">
        <v>40</v>
      </c>
      <c r="H8" s="572" t="str">
        <f>Outline!$H$6</f>
        <v>TBD</v>
      </c>
      <c r="I8" s="573"/>
      <c r="J8" s="55"/>
      <c r="K8" s="55"/>
      <c r="L8" s="55"/>
      <c r="M8" s="55"/>
      <c r="N8" s="55"/>
    </row>
    <row r="9" spans="1:26" ht="14" thickBot="1">
      <c r="A9" s="202" t="s">
        <v>32</v>
      </c>
      <c r="B9" s="572" t="str">
        <f>Outline!$B$7</f>
        <v>TBD</v>
      </c>
      <c r="C9" s="573"/>
      <c r="D9" s="203" t="s">
        <v>36</v>
      </c>
      <c r="E9" s="572">
        <f>Outline!$E$7</f>
        <v>4</v>
      </c>
      <c r="F9" s="573"/>
      <c r="G9" s="203" t="s">
        <v>41</v>
      </c>
      <c r="H9" s="572" t="str">
        <f>Outline!$H$7</f>
        <v>Gary Freiberg</v>
      </c>
      <c r="I9" s="573"/>
      <c r="J9" s="55"/>
      <c r="K9" s="55"/>
      <c r="L9" s="55"/>
      <c r="M9" s="55"/>
      <c r="N9" s="55"/>
    </row>
    <row r="10" spans="1:26" ht="14" thickBot="1">
      <c r="A10" s="202" t="s">
        <v>33</v>
      </c>
      <c r="B10" s="572" t="str">
        <f>Outline!$B$8</f>
        <v>Nypro Mold</v>
      </c>
      <c r="C10" s="573"/>
      <c r="D10" s="203" t="s">
        <v>37</v>
      </c>
      <c r="E10" s="572" t="str">
        <f>Outline!$E$8</f>
        <v>Glen Duncan</v>
      </c>
      <c r="F10" s="573"/>
      <c r="G10" s="203" t="s">
        <v>806</v>
      </c>
      <c r="H10" s="574" t="str">
        <f>Outline!$H$8</f>
        <v>T-361607</v>
      </c>
      <c r="I10" s="575"/>
      <c r="J10" s="55"/>
      <c r="K10" s="55"/>
      <c r="L10" s="55"/>
      <c r="M10" s="55"/>
      <c r="N10" s="55"/>
    </row>
    <row r="11" spans="1:26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26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26" ht="14" thickBot="1">
      <c r="A13" s="204" t="s">
        <v>143</v>
      </c>
      <c r="B13" s="55"/>
      <c r="C13" s="55"/>
      <c r="D13" s="203" t="s">
        <v>248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26" s="2" customFormat="1" ht="14" thickBot="1">
      <c r="A14" s="188"/>
      <c r="B14" s="188" t="s">
        <v>144</v>
      </c>
      <c r="C14" s="188"/>
      <c r="D14" s="576" t="str">
        <f>Outline!H4</f>
        <v>TBD</v>
      </c>
      <c r="E14" s="577"/>
      <c r="F14" s="578"/>
      <c r="G14" s="188"/>
      <c r="H14" s="188"/>
      <c r="I14" s="188"/>
      <c r="J14" s="188"/>
      <c r="K14" s="188"/>
      <c r="L14" s="188"/>
      <c r="M14" s="188"/>
      <c r="N14" s="188"/>
      <c r="O14"/>
      <c r="P14"/>
      <c r="Q14"/>
      <c r="R14"/>
      <c r="S14"/>
      <c r="T14"/>
      <c r="U14"/>
      <c r="V14"/>
      <c r="W14"/>
      <c r="X14"/>
      <c r="Y14"/>
      <c r="Z14"/>
    </row>
    <row r="15" spans="1:26" s="2" customFormat="1" ht="14" thickBot="1">
      <c r="A15" s="188" t="s">
        <v>212</v>
      </c>
      <c r="B15" s="188" t="s">
        <v>145</v>
      </c>
      <c r="C15" s="188"/>
      <c r="D15" s="160">
        <v>60</v>
      </c>
      <c r="E15" s="188" t="s">
        <v>947</v>
      </c>
      <c r="F15" s="188"/>
      <c r="G15" s="188"/>
      <c r="H15" s="208"/>
      <c r="I15" s="188"/>
      <c r="J15" s="188"/>
      <c r="K15" s="188"/>
      <c r="L15" s="188"/>
      <c r="M15" s="188"/>
      <c r="N15" s="188"/>
      <c r="O15"/>
      <c r="P15"/>
      <c r="Q15"/>
      <c r="R15"/>
      <c r="S15"/>
      <c r="T15"/>
      <c r="U15"/>
      <c r="V15"/>
      <c r="W15"/>
      <c r="X15"/>
      <c r="Y15"/>
      <c r="Z15"/>
    </row>
    <row r="16" spans="1:26" s="2" customFormat="1" ht="14" thickBot="1">
      <c r="A16" s="161">
        <f>ResTmLoc1!B17</f>
        <v>68</v>
      </c>
      <c r="B16" s="188" t="s">
        <v>146</v>
      </c>
      <c r="C16" s="188"/>
      <c r="D16" s="161">
        <v>2.2000000000000002</v>
      </c>
      <c r="E16" s="188" t="s">
        <v>151</v>
      </c>
      <c r="F16" s="188" t="s">
        <v>343</v>
      </c>
      <c r="G16" s="188"/>
      <c r="H16" s="16">
        <f>ResTmLoc1!F13</f>
        <v>11.457529559748428</v>
      </c>
      <c r="I16" s="188" t="s">
        <v>157</v>
      </c>
      <c r="J16" s="188"/>
      <c r="K16" s="188"/>
      <c r="L16" s="188"/>
      <c r="M16" s="188"/>
      <c r="N16" s="188"/>
      <c r="O16"/>
      <c r="P16"/>
      <c r="Q16"/>
      <c r="R16"/>
      <c r="S16"/>
      <c r="T16"/>
      <c r="U16"/>
      <c r="V16"/>
      <c r="W16"/>
      <c r="X16"/>
      <c r="Y16"/>
      <c r="Z16"/>
    </row>
    <row r="17" spans="1:26" s="2" customFormat="1" ht="14" thickBot="1">
      <c r="A17" s="188"/>
      <c r="B17" s="188" t="s">
        <v>147</v>
      </c>
      <c r="C17" s="188"/>
      <c r="D17" s="450" t="s">
        <v>384</v>
      </c>
      <c r="E17" s="188"/>
      <c r="F17" s="188" t="s">
        <v>342</v>
      </c>
      <c r="G17" s="188"/>
      <c r="H17" s="16">
        <f>ResTmLoc1!F14</f>
        <v>3.6005434782608696</v>
      </c>
      <c r="I17" s="188" t="s">
        <v>243</v>
      </c>
      <c r="J17" s="188"/>
      <c r="K17" s="188"/>
      <c r="L17" s="188"/>
      <c r="M17" s="188"/>
      <c r="N17" s="188"/>
      <c r="O17"/>
      <c r="P17"/>
      <c r="Q17"/>
      <c r="R17"/>
      <c r="S17"/>
      <c r="T17"/>
      <c r="U17"/>
      <c r="V17"/>
      <c r="W17"/>
      <c r="X17"/>
      <c r="Y17"/>
      <c r="Z17"/>
    </row>
    <row r="18" spans="1:26" s="2" customFormat="1" ht="14" thickBot="1">
      <c r="A18" s="188" t="s">
        <v>828</v>
      </c>
      <c r="B18" s="188" t="s">
        <v>232</v>
      </c>
      <c r="C18" s="188"/>
      <c r="D18" s="450">
        <v>13</v>
      </c>
      <c r="E18" s="188"/>
      <c r="F18" s="188" t="s">
        <v>341</v>
      </c>
      <c r="G18" s="188"/>
      <c r="H18" s="209"/>
      <c r="I18" s="353">
        <f>K18*0.03937</f>
        <v>0</v>
      </c>
      <c r="J18" s="188" t="s">
        <v>261</v>
      </c>
      <c r="K18" s="453"/>
      <c r="L18" s="188" t="s">
        <v>551</v>
      </c>
      <c r="M18" s="188"/>
      <c r="N18" s="188"/>
      <c r="O18"/>
      <c r="P18"/>
      <c r="Q18"/>
      <c r="R18"/>
      <c r="S18"/>
      <c r="T18"/>
      <c r="U18"/>
      <c r="V18"/>
      <c r="W18"/>
      <c r="X18"/>
      <c r="Y18"/>
      <c r="Z18"/>
    </row>
    <row r="19" spans="1:26" s="2" customFormat="1" ht="14" thickBot="1">
      <c r="A19" s="449"/>
      <c r="C19" s="228" t="s">
        <v>282</v>
      </c>
      <c r="D19" s="351">
        <v>1885</v>
      </c>
      <c r="E19" s="188" t="s">
        <v>294</v>
      </c>
      <c r="F19" s="188" t="s">
        <v>334</v>
      </c>
      <c r="G19" s="188"/>
      <c r="H19" s="209"/>
      <c r="I19" s="353">
        <f>K19*0.03937</f>
        <v>9.9999800000000008</v>
      </c>
      <c r="J19" s="188" t="s">
        <v>261</v>
      </c>
      <c r="K19" s="453">
        <v>254</v>
      </c>
      <c r="L19" s="188" t="s">
        <v>551</v>
      </c>
      <c r="M19" s="188"/>
      <c r="N19" s="188"/>
      <c r="O19"/>
      <c r="P19"/>
      <c r="Q19"/>
      <c r="R19"/>
      <c r="S19"/>
      <c r="T19"/>
      <c r="U19"/>
      <c r="V19"/>
      <c r="W19"/>
      <c r="X19"/>
      <c r="Y19"/>
      <c r="Z19"/>
    </row>
    <row r="20" spans="1:26" s="2" customFormat="1" ht="14" thickBot="1">
      <c r="A20" s="449"/>
      <c r="B20" s="2" t="s">
        <v>552</v>
      </c>
      <c r="C20" s="228" t="s">
        <v>284</v>
      </c>
      <c r="D20" s="352">
        <v>5.0999999999999996</v>
      </c>
      <c r="E20" s="188" t="s">
        <v>161</v>
      </c>
      <c r="F20" s="188" t="s">
        <v>340</v>
      </c>
      <c r="G20" s="188"/>
      <c r="H20" s="209"/>
      <c r="I20" s="353">
        <f>K20*0.03937</f>
        <v>0</v>
      </c>
      <c r="J20" s="188" t="s">
        <v>261</v>
      </c>
      <c r="K20" s="453"/>
      <c r="L20" s="188" t="s">
        <v>551</v>
      </c>
      <c r="M20" s="188"/>
      <c r="N20" s="188"/>
      <c r="O20"/>
      <c r="P20"/>
      <c r="Q20"/>
      <c r="R20"/>
      <c r="S20"/>
      <c r="T20"/>
      <c r="U20"/>
      <c r="V20"/>
      <c r="W20"/>
      <c r="X20"/>
      <c r="Y20"/>
      <c r="Z20"/>
    </row>
    <row r="21" spans="1:26" s="2" customFormat="1" ht="14" thickBot="1">
      <c r="B21" s="188" t="s">
        <v>149</v>
      </c>
      <c r="C21" s="188"/>
      <c r="D21" s="451"/>
      <c r="E21" s="188"/>
      <c r="F21" s="188" t="s">
        <v>283</v>
      </c>
      <c r="G21" s="188"/>
      <c r="H21" s="568" t="s">
        <v>391</v>
      </c>
      <c r="I21" s="569"/>
      <c r="J21" s="188" t="s">
        <v>261</v>
      </c>
      <c r="K21" s="188"/>
      <c r="L21" s="188"/>
      <c r="M21" s="188"/>
      <c r="N21" s="188"/>
      <c r="O21"/>
      <c r="P21"/>
      <c r="Q21"/>
      <c r="R21"/>
      <c r="S21"/>
      <c r="T21"/>
      <c r="U21"/>
      <c r="V21"/>
      <c r="W21"/>
      <c r="X21"/>
      <c r="Y21"/>
      <c r="Z21"/>
    </row>
    <row r="22" spans="1:26" s="2" customFormat="1" ht="14" thickBot="1">
      <c r="A22" s="188"/>
      <c r="B22" s="188" t="s">
        <v>150</v>
      </c>
      <c r="C22" s="188"/>
      <c r="D22" s="452"/>
      <c r="E22" s="188"/>
      <c r="F22" s="188" t="s">
        <v>246</v>
      </c>
      <c r="G22" s="188"/>
      <c r="H22" s="207"/>
      <c r="I22" s="455" t="s">
        <v>388</v>
      </c>
      <c r="J22" s="188" t="s">
        <v>247</v>
      </c>
      <c r="K22" s="188"/>
      <c r="L22" s="188"/>
      <c r="M22" s="188"/>
      <c r="N22" s="188"/>
      <c r="O22"/>
      <c r="P22"/>
      <c r="Q22"/>
      <c r="R22"/>
      <c r="S22"/>
      <c r="T22"/>
      <c r="U22"/>
      <c r="V22"/>
      <c r="W22"/>
      <c r="X22"/>
      <c r="Y22"/>
      <c r="Z22"/>
    </row>
    <row r="23" spans="1:26" s="2" customFormat="1" ht="14" thickBot="1">
      <c r="A23" s="188" t="s">
        <v>211</v>
      </c>
      <c r="B23" s="188" t="s">
        <v>148</v>
      </c>
      <c r="C23" s="188"/>
      <c r="D23" s="450" t="s">
        <v>390</v>
      </c>
      <c r="E23" s="188"/>
      <c r="F23" s="188" t="s">
        <v>642</v>
      </c>
      <c r="G23" s="188"/>
      <c r="H23" s="188"/>
      <c r="I23" s="353">
        <f>K23*0.03937</f>
        <v>0.61023500000000008</v>
      </c>
      <c r="J23" s="188" t="s">
        <v>261</v>
      </c>
      <c r="K23" s="453">
        <v>15.5</v>
      </c>
      <c r="L23" s="188" t="s">
        <v>551</v>
      </c>
      <c r="M23" s="188"/>
      <c r="N23" s="188"/>
      <c r="O23"/>
      <c r="P23"/>
      <c r="Q23"/>
      <c r="R23"/>
      <c r="S23"/>
      <c r="T23"/>
      <c r="U23"/>
      <c r="V23"/>
      <c r="W23"/>
      <c r="X23"/>
      <c r="Y23"/>
      <c r="Z23"/>
    </row>
    <row r="24" spans="1:26" s="2" customFormat="1" ht="14" thickBot="1">
      <c r="A24" s="449"/>
      <c r="B24" s="2" t="s">
        <v>551</v>
      </c>
      <c r="C24" s="228" t="s">
        <v>244</v>
      </c>
      <c r="D24" s="361">
        <f>IF(A24=0,0,A24/25.4)</f>
        <v>0</v>
      </c>
      <c r="E24" s="188" t="s">
        <v>295</v>
      </c>
      <c r="F24" s="188" t="s">
        <v>648</v>
      </c>
      <c r="G24" s="188"/>
      <c r="H24" s="188"/>
      <c r="I24" s="353">
        <f>K24*0.03937</f>
        <v>3.9370000000000003</v>
      </c>
      <c r="J24" s="188" t="s">
        <v>261</v>
      </c>
      <c r="K24" s="453">
        <v>100</v>
      </c>
      <c r="L24" s="188" t="s">
        <v>551</v>
      </c>
      <c r="M24" s="188"/>
      <c r="N24" s="188"/>
      <c r="O24"/>
      <c r="P24"/>
      <c r="Q24"/>
      <c r="R24"/>
      <c r="S24"/>
      <c r="T24"/>
      <c r="U24"/>
      <c r="V24"/>
      <c r="W24"/>
      <c r="X24"/>
      <c r="Y24"/>
      <c r="Z24"/>
    </row>
    <row r="25" spans="1:26" s="2" customFormat="1" ht="14" thickBot="1">
      <c r="A25" s="449"/>
      <c r="B25" s="2" t="s">
        <v>551</v>
      </c>
      <c r="C25" s="228" t="s">
        <v>262</v>
      </c>
      <c r="D25" s="361">
        <f>IF(A25=0,0,A25/25.4)</f>
        <v>0</v>
      </c>
      <c r="E25" s="188" t="s">
        <v>261</v>
      </c>
      <c r="F25" s="188" t="s">
        <v>250</v>
      </c>
      <c r="G25" s="188"/>
      <c r="H25" s="207"/>
      <c r="I25" s="456"/>
      <c r="J25" s="188" t="s">
        <v>247</v>
      </c>
      <c r="K25" s="188"/>
      <c r="L25" s="188"/>
      <c r="M25" s="188"/>
      <c r="N25" s="188"/>
      <c r="O25"/>
      <c r="P25"/>
      <c r="Q25"/>
      <c r="R25"/>
      <c r="S25"/>
      <c r="T25"/>
      <c r="U25"/>
      <c r="V25"/>
      <c r="W25"/>
      <c r="X25"/>
      <c r="Y25"/>
      <c r="Z25"/>
    </row>
    <row r="26" spans="1:26" s="2" customFormat="1" ht="14" thickBot="1">
      <c r="A26" s="449"/>
      <c r="B26" s="2" t="s">
        <v>551</v>
      </c>
      <c r="C26" s="228" t="s">
        <v>245</v>
      </c>
      <c r="D26" s="361">
        <f>IF(A26=0,0,A26/25.4)</f>
        <v>0</v>
      </c>
      <c r="E26" s="188" t="s">
        <v>261</v>
      </c>
      <c r="F26" s="188"/>
      <c r="G26" s="188" t="s">
        <v>266</v>
      </c>
      <c r="H26" s="207"/>
      <c r="I26" s="29">
        <f>ResTmLoc1!D8</f>
        <v>2.125</v>
      </c>
      <c r="J26" s="188" t="s">
        <v>296</v>
      </c>
      <c r="K26" s="188"/>
      <c r="L26" s="188"/>
      <c r="M26" s="188"/>
      <c r="N26" s="188"/>
      <c r="O26"/>
      <c r="P26"/>
      <c r="Q26"/>
      <c r="R26"/>
      <c r="S26"/>
      <c r="T26"/>
      <c r="U26"/>
      <c r="V26"/>
      <c r="W26"/>
      <c r="X26"/>
      <c r="Y26"/>
      <c r="Z26"/>
    </row>
    <row r="27" spans="1:26" s="2" customFormat="1" ht="14" thickBot="1">
      <c r="A27" s="188"/>
      <c r="B27" s="188" t="s">
        <v>249</v>
      </c>
      <c r="C27" s="188"/>
      <c r="D27" s="3"/>
      <c r="E27" s="456" t="s">
        <v>388</v>
      </c>
      <c r="F27" s="188"/>
      <c r="G27" s="188" t="s">
        <v>285</v>
      </c>
      <c r="H27" s="207"/>
      <c r="I27" s="353">
        <f>K27*0.3937</f>
        <v>2.40157</v>
      </c>
      <c r="J27" s="188" t="s">
        <v>161</v>
      </c>
      <c r="K27" s="454">
        <v>6.1</v>
      </c>
      <c r="L27" s="188" t="s">
        <v>552</v>
      </c>
      <c r="M27" s="188"/>
      <c r="N27" s="188"/>
      <c r="O27"/>
      <c r="P27"/>
      <c r="Q27"/>
      <c r="R27"/>
      <c r="S27"/>
      <c r="T27"/>
      <c r="U27"/>
      <c r="V27"/>
      <c r="W27"/>
      <c r="X27"/>
      <c r="Y27"/>
      <c r="Z27"/>
    </row>
    <row r="28" spans="1:26" s="2" customFormat="1" ht="14" thickBot="1">
      <c r="A28" s="188"/>
      <c r="B28" s="188" t="s">
        <v>344</v>
      </c>
      <c r="C28" s="188"/>
      <c r="D28" s="457" t="s">
        <v>389</v>
      </c>
      <c r="E28" s="188"/>
      <c r="F28" s="188"/>
      <c r="G28" s="188" t="s">
        <v>649</v>
      </c>
      <c r="H28" s="188"/>
      <c r="I28" s="353">
        <f>K28*0.3937</f>
        <v>5.1181000000000001</v>
      </c>
      <c r="J28" s="188" t="s">
        <v>161</v>
      </c>
      <c r="K28" s="453">
        <v>13</v>
      </c>
      <c r="L28" s="188" t="s">
        <v>552</v>
      </c>
      <c r="M28" s="188"/>
      <c r="N28" s="188"/>
      <c r="O28"/>
      <c r="P28"/>
      <c r="Q28"/>
      <c r="R28"/>
      <c r="S28"/>
      <c r="T28"/>
      <c r="U28"/>
      <c r="V28"/>
      <c r="W28"/>
      <c r="X28"/>
      <c r="Y28"/>
      <c r="Z28"/>
    </row>
    <row r="29" spans="1:26" s="2" customFormat="1">
      <c r="A29" s="205" t="s">
        <v>152</v>
      </c>
      <c r="B29" s="188"/>
      <c r="C29" s="188"/>
      <c r="D29" s="188"/>
      <c r="E29" s="188"/>
      <c r="F29" s="188" t="s">
        <v>932</v>
      </c>
      <c r="G29" s="188"/>
      <c r="H29" s="188"/>
      <c r="I29" s="188"/>
      <c r="J29" s="188"/>
      <c r="K29" s="188"/>
      <c r="L29" s="188"/>
      <c r="M29" s="188"/>
      <c r="N29" s="188"/>
      <c r="O29"/>
      <c r="P29"/>
      <c r="Q29"/>
      <c r="R29"/>
      <c r="S29"/>
      <c r="T29"/>
      <c r="U29"/>
      <c r="V29"/>
      <c r="W29"/>
      <c r="X29"/>
      <c r="Y29"/>
      <c r="Z29"/>
    </row>
    <row r="30" spans="1:26" s="2" customFormat="1" ht="14" thickBot="1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/>
      <c r="P30"/>
      <c r="Q30"/>
      <c r="R30"/>
      <c r="S30"/>
      <c r="T30"/>
      <c r="U30"/>
      <c r="V30"/>
      <c r="W30"/>
      <c r="X30"/>
      <c r="Y30"/>
      <c r="Z30"/>
    </row>
    <row r="31" spans="1:26" s="2" customFormat="1" ht="14" thickBot="1">
      <c r="A31" s="188"/>
      <c r="B31" s="188" t="s">
        <v>153</v>
      </c>
      <c r="C31" s="188"/>
      <c r="D31" s="456" t="s">
        <v>388</v>
      </c>
      <c r="E31" s="188" t="s">
        <v>154</v>
      </c>
      <c r="F31" s="188" t="s">
        <v>252</v>
      </c>
      <c r="G31" s="188"/>
      <c r="H31" s="207"/>
      <c r="I31" s="456" t="s">
        <v>813</v>
      </c>
      <c r="J31" s="188" t="s">
        <v>247</v>
      </c>
      <c r="K31" s="188"/>
      <c r="L31" s="188"/>
      <c r="M31" s="188"/>
      <c r="N31" s="188"/>
      <c r="O31"/>
      <c r="P31"/>
      <c r="Q31"/>
      <c r="R31"/>
      <c r="S31"/>
      <c r="T31"/>
      <c r="U31"/>
      <c r="V31"/>
      <c r="W31"/>
      <c r="X31"/>
      <c r="Y31"/>
      <c r="Z31"/>
    </row>
    <row r="32" spans="1:26" s="2" customFormat="1" ht="14" thickBot="1">
      <c r="A32" s="188"/>
      <c r="B32" s="188" t="s">
        <v>155</v>
      </c>
      <c r="C32" s="188"/>
      <c r="D32" s="456" t="s">
        <v>388</v>
      </c>
      <c r="E32" s="188" t="s">
        <v>154</v>
      </c>
      <c r="F32" s="188"/>
      <c r="G32" s="188"/>
      <c r="H32" s="207"/>
      <c r="I32" s="207"/>
      <c r="J32" s="188"/>
      <c r="K32" s="188"/>
      <c r="L32" s="188"/>
      <c r="M32" s="188"/>
      <c r="N32" s="188"/>
      <c r="O32"/>
      <c r="P32"/>
      <c r="Q32"/>
      <c r="R32"/>
      <c r="S32"/>
      <c r="T32"/>
      <c r="U32"/>
      <c r="V32"/>
      <c r="W32"/>
      <c r="X32"/>
      <c r="Y32"/>
      <c r="Z32"/>
    </row>
    <row r="33" spans="1:26" s="2" customFormat="1" ht="14" thickBot="1">
      <c r="A33" s="188"/>
      <c r="B33" s="188" t="s">
        <v>156</v>
      </c>
      <c r="C33" s="188"/>
      <c r="D33" s="456" t="s">
        <v>813</v>
      </c>
      <c r="E33" s="188" t="s">
        <v>154</v>
      </c>
      <c r="F33" s="188" t="s">
        <v>254</v>
      </c>
      <c r="G33" s="188"/>
      <c r="H33" s="568" t="s">
        <v>387</v>
      </c>
      <c r="I33" s="569"/>
      <c r="J33" s="188"/>
      <c r="K33" s="188"/>
      <c r="L33" s="188"/>
      <c r="M33" s="188"/>
      <c r="N33" s="188"/>
      <c r="O33"/>
      <c r="P33"/>
      <c r="Q33"/>
      <c r="R33"/>
      <c r="S33"/>
      <c r="T33"/>
      <c r="U33"/>
      <c r="V33"/>
      <c r="W33"/>
      <c r="X33"/>
      <c r="Y33"/>
      <c r="Z33"/>
    </row>
    <row r="34" spans="1:26" s="2" customFormat="1" ht="14" thickBot="1">
      <c r="A34" s="188"/>
      <c r="B34" s="188" t="s">
        <v>251</v>
      </c>
      <c r="C34" s="188"/>
      <c r="D34" s="456" t="s">
        <v>388</v>
      </c>
      <c r="E34" s="188" t="s">
        <v>154</v>
      </c>
      <c r="F34" s="206" t="s">
        <v>286</v>
      </c>
      <c r="G34" s="188"/>
      <c r="H34" s="207"/>
      <c r="I34" s="456">
        <v>1</v>
      </c>
      <c r="J34" s="188"/>
      <c r="K34" s="188"/>
      <c r="L34" s="188"/>
      <c r="M34" s="188"/>
      <c r="N34" s="188"/>
      <c r="O34"/>
      <c r="P34"/>
      <c r="Q34"/>
      <c r="R34"/>
      <c r="S34"/>
      <c r="T34"/>
      <c r="U34"/>
      <c r="V34"/>
      <c r="W34"/>
      <c r="X34"/>
      <c r="Y34"/>
      <c r="Z34"/>
    </row>
    <row r="35" spans="1:26" s="2" customFormat="1" ht="14" thickBot="1">
      <c r="A35" s="188"/>
      <c r="B35" s="206" t="s">
        <v>253</v>
      </c>
      <c r="C35" s="188"/>
      <c r="D35" s="30">
        <f>ResTmLoc1!F31</f>
        <v>0</v>
      </c>
      <c r="E35" s="188" t="s">
        <v>158</v>
      </c>
      <c r="F35" s="188" t="s">
        <v>287</v>
      </c>
      <c r="G35" s="188"/>
      <c r="H35" s="207"/>
      <c r="I35" s="456" t="s">
        <v>388</v>
      </c>
      <c r="J35" s="188" t="s">
        <v>247</v>
      </c>
      <c r="K35" s="188"/>
      <c r="L35" s="188"/>
      <c r="M35" s="188"/>
      <c r="N35" s="188"/>
      <c r="O35"/>
      <c r="P35"/>
      <c r="Q35"/>
      <c r="R35"/>
      <c r="S35"/>
      <c r="T35"/>
      <c r="U35"/>
      <c r="V35"/>
      <c r="W35"/>
      <c r="X35"/>
      <c r="Y35"/>
      <c r="Z35"/>
    </row>
    <row r="36" spans="1:26" s="2" customFormat="1" ht="14" thickBot="1">
      <c r="A36" s="188"/>
      <c r="B36" s="188" t="s">
        <v>932</v>
      </c>
      <c r="C36" s="188"/>
      <c r="D36" s="188"/>
      <c r="E36" s="188"/>
      <c r="F36" s="188"/>
      <c r="G36" s="188" t="s">
        <v>932</v>
      </c>
      <c r="H36" s="188"/>
      <c r="I36" s="188"/>
      <c r="J36" s="188"/>
      <c r="K36" s="188"/>
      <c r="L36" s="188"/>
      <c r="M36" s="188"/>
      <c r="N36" s="188"/>
      <c r="O36"/>
      <c r="P36"/>
      <c r="Q36"/>
      <c r="R36"/>
      <c r="S36"/>
      <c r="T36"/>
      <c r="U36"/>
      <c r="V36"/>
      <c r="W36"/>
      <c r="X36"/>
      <c r="Y36"/>
      <c r="Z36"/>
    </row>
    <row r="37" spans="1:26" s="2" customFormat="1" ht="14" thickBot="1">
      <c r="A37" s="188"/>
      <c r="B37" s="188" t="s">
        <v>159</v>
      </c>
      <c r="C37" s="188"/>
      <c r="D37" s="456" t="s">
        <v>388</v>
      </c>
      <c r="E37" s="188" t="s">
        <v>154</v>
      </c>
      <c r="F37" s="188"/>
      <c r="G37" s="188"/>
      <c r="H37" s="188"/>
      <c r="I37" s="188"/>
      <c r="J37" s="188"/>
      <c r="K37" s="188"/>
      <c r="L37" s="188"/>
      <c r="M37" s="188"/>
      <c r="N37" s="188"/>
      <c r="O37"/>
      <c r="P37"/>
      <c r="Q37"/>
      <c r="R37"/>
      <c r="S37"/>
      <c r="T37"/>
      <c r="U37"/>
      <c r="V37"/>
      <c r="W37"/>
      <c r="X37"/>
      <c r="Y37"/>
      <c r="Z37"/>
    </row>
    <row r="38" spans="1:26" s="2" customFormat="1" ht="14" thickBot="1">
      <c r="A38" s="188"/>
      <c r="B38" s="188" t="s">
        <v>351</v>
      </c>
      <c r="C38" s="188"/>
      <c r="D38" s="456" t="s">
        <v>388</v>
      </c>
      <c r="E38" s="188" t="s">
        <v>154</v>
      </c>
      <c r="F38" s="188" t="s">
        <v>352</v>
      </c>
      <c r="G38" s="188"/>
      <c r="H38" s="458" t="s">
        <v>388</v>
      </c>
      <c r="I38" s="188"/>
      <c r="J38" s="188"/>
      <c r="K38" s="188"/>
      <c r="L38" s="188"/>
      <c r="M38" s="188"/>
      <c r="N38" s="188"/>
      <c r="O38"/>
      <c r="P38"/>
      <c r="Q38"/>
      <c r="R38"/>
      <c r="S38"/>
      <c r="T38"/>
      <c r="U38"/>
      <c r="V38"/>
      <c r="W38"/>
      <c r="X38"/>
      <c r="Y38"/>
      <c r="Z38"/>
    </row>
    <row r="39" spans="1:26" s="2" customFormat="1" ht="14" thickBot="1">
      <c r="A39" s="188"/>
      <c r="B39" s="188" t="s">
        <v>160</v>
      </c>
      <c r="C39" s="188"/>
      <c r="D39" s="456" t="s">
        <v>388</v>
      </c>
      <c r="E39" s="188" t="s">
        <v>154</v>
      </c>
      <c r="F39" s="188" t="s">
        <v>640</v>
      </c>
      <c r="G39" s="188"/>
      <c r="H39" s="458"/>
      <c r="I39" s="188"/>
      <c r="J39" s="188"/>
      <c r="K39" s="188"/>
      <c r="L39" s="188"/>
      <c r="M39" s="188"/>
      <c r="N39" s="188"/>
      <c r="O39"/>
      <c r="P39"/>
      <c r="Q39"/>
      <c r="R39"/>
      <c r="S39"/>
      <c r="T39"/>
      <c r="U39"/>
      <c r="V39"/>
      <c r="W39"/>
      <c r="X39"/>
      <c r="Y39"/>
      <c r="Z39"/>
    </row>
    <row r="40" spans="1:26" s="2" customFormat="1" ht="14" thickBot="1">
      <c r="A40" s="188"/>
      <c r="B40" s="188" t="s">
        <v>353</v>
      </c>
      <c r="C40" s="188"/>
      <c r="D40" s="456" t="s">
        <v>388</v>
      </c>
      <c r="E40" s="188" t="s">
        <v>154</v>
      </c>
      <c r="F40" s="188"/>
      <c r="G40" s="188"/>
      <c r="H40" s="188"/>
      <c r="I40" s="188"/>
      <c r="J40" s="188"/>
      <c r="K40" s="188"/>
      <c r="L40" s="188"/>
      <c r="M40" s="188"/>
      <c r="N40" s="188"/>
      <c r="O40"/>
      <c r="P40"/>
      <c r="Q40"/>
      <c r="R40"/>
      <c r="S40"/>
      <c r="T40"/>
      <c r="U40"/>
      <c r="V40"/>
      <c r="W40"/>
      <c r="X40"/>
      <c r="Y40"/>
      <c r="Z40"/>
    </row>
    <row r="41" spans="1:26" s="2" customFormat="1" ht="14" thickBot="1">
      <c r="A41" s="188"/>
      <c r="B41" s="188" t="s">
        <v>255</v>
      </c>
      <c r="C41" s="188"/>
      <c r="D41" s="456" t="s">
        <v>388</v>
      </c>
      <c r="E41" s="188" t="s">
        <v>154</v>
      </c>
      <c r="F41" s="188" t="s">
        <v>256</v>
      </c>
      <c r="G41" s="188"/>
      <c r="H41" s="570"/>
      <c r="I41" s="571"/>
      <c r="J41" s="188"/>
      <c r="K41" s="188"/>
      <c r="L41" s="188"/>
      <c r="M41" s="188"/>
      <c r="N41" s="188"/>
      <c r="O41"/>
      <c r="P41"/>
      <c r="Q41"/>
      <c r="R41"/>
      <c r="S41"/>
      <c r="T41"/>
      <c r="U41"/>
      <c r="V41"/>
      <c r="W41"/>
      <c r="X41"/>
      <c r="Y41"/>
      <c r="Z41"/>
    </row>
    <row r="42" spans="1:26" s="2" customFormat="1" ht="14" thickBot="1">
      <c r="A42" s="188"/>
      <c r="B42" s="188" t="s">
        <v>354</v>
      </c>
      <c r="C42" s="188"/>
      <c r="D42" s="456" t="s">
        <v>388</v>
      </c>
      <c r="E42" s="188" t="s">
        <v>154</v>
      </c>
      <c r="F42" s="188" t="s">
        <v>637</v>
      </c>
      <c r="G42" s="188"/>
      <c r="H42" s="188"/>
      <c r="I42" s="459">
        <v>16</v>
      </c>
      <c r="J42" s="188"/>
      <c r="K42" s="188"/>
      <c r="L42" s="188"/>
      <c r="M42" s="188"/>
      <c r="N42" s="188"/>
      <c r="O42"/>
      <c r="P42"/>
      <c r="Q42"/>
      <c r="R42"/>
      <c r="S42"/>
      <c r="T42"/>
      <c r="U42"/>
      <c r="V42"/>
      <c r="W42"/>
      <c r="X42"/>
      <c r="Y42"/>
      <c r="Z42"/>
    </row>
    <row r="43" spans="1:26" s="2" customFormat="1" ht="14" thickBot="1">
      <c r="A43" s="188"/>
      <c r="B43" s="188" t="s">
        <v>257</v>
      </c>
      <c r="C43" s="188"/>
      <c r="D43" s="456" t="s">
        <v>388</v>
      </c>
      <c r="E43" s="188" t="s">
        <v>154</v>
      </c>
      <c r="F43" s="188" t="s">
        <v>639</v>
      </c>
      <c r="G43" s="188"/>
      <c r="H43" s="570"/>
      <c r="I43" s="571"/>
      <c r="J43" s="188"/>
      <c r="K43" s="188"/>
      <c r="L43" s="188"/>
      <c r="M43" s="188"/>
      <c r="N43" s="188"/>
      <c r="O43"/>
      <c r="P43"/>
      <c r="Q43"/>
      <c r="R43"/>
      <c r="S43"/>
      <c r="T43"/>
      <c r="U43"/>
      <c r="V43"/>
      <c r="W43"/>
      <c r="X43"/>
      <c r="Y43"/>
      <c r="Z43"/>
    </row>
    <row r="44" spans="1:26" s="2" customFormat="1" ht="14" thickBot="1">
      <c r="A44" s="188"/>
      <c r="B44" s="188" t="s">
        <v>650</v>
      </c>
      <c r="C44" s="188"/>
      <c r="D44" s="456" t="s">
        <v>388</v>
      </c>
      <c r="E44" s="188" t="s">
        <v>154</v>
      </c>
      <c r="F44" s="188" t="s">
        <v>641</v>
      </c>
      <c r="G44" s="188"/>
      <c r="H44" s="188"/>
      <c r="I44" s="458"/>
      <c r="J44" s="188"/>
      <c r="K44" s="188"/>
      <c r="L44" s="188"/>
      <c r="M44" s="188"/>
      <c r="N44" s="188"/>
      <c r="O44"/>
      <c r="P44"/>
      <c r="Q44"/>
      <c r="R44"/>
      <c r="S44"/>
      <c r="T44"/>
      <c r="U44"/>
      <c r="V44"/>
      <c r="W44"/>
      <c r="X44"/>
      <c r="Y44"/>
      <c r="Z44"/>
    </row>
    <row r="45" spans="1:26" s="2" customFormat="1" ht="14" thickBot="1">
      <c r="A45" s="188"/>
      <c r="B45" s="188" t="s">
        <v>258</v>
      </c>
      <c r="C45" s="188"/>
      <c r="D45" s="456" t="s">
        <v>388</v>
      </c>
      <c r="E45" s="188" t="s">
        <v>154</v>
      </c>
      <c r="F45" s="188"/>
      <c r="G45" s="188"/>
      <c r="H45" s="188"/>
      <c r="I45" s="55"/>
      <c r="J45" s="188"/>
      <c r="K45" s="188"/>
      <c r="L45" s="188"/>
      <c r="M45" s="188"/>
      <c r="N45" s="188"/>
      <c r="O45"/>
      <c r="P45"/>
      <c r="Q45"/>
      <c r="R45"/>
      <c r="S45"/>
      <c r="T45"/>
      <c r="U45"/>
      <c r="V45"/>
      <c r="W45"/>
      <c r="X45"/>
      <c r="Y45"/>
      <c r="Z45"/>
    </row>
    <row r="46" spans="1:26" s="2" customFormat="1" ht="14" thickBot="1">
      <c r="A46" s="188"/>
      <c r="B46" s="188" t="s">
        <v>259</v>
      </c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/>
      <c r="P46"/>
      <c r="Q46"/>
      <c r="R46"/>
      <c r="S46"/>
      <c r="T46"/>
      <c r="U46"/>
      <c r="V46"/>
      <c r="W46"/>
      <c r="X46"/>
      <c r="Y46"/>
      <c r="Z46"/>
    </row>
    <row r="47" spans="1:26" ht="14" thickBot="1">
      <c r="A47" s="55"/>
      <c r="B47" s="188" t="s">
        <v>638</v>
      </c>
      <c r="C47" s="188"/>
      <c r="D47" s="458"/>
      <c r="E47" s="55" t="s">
        <v>294</v>
      </c>
      <c r="F47" s="55"/>
      <c r="G47" s="55"/>
      <c r="H47" s="55"/>
      <c r="I47" s="55"/>
      <c r="J47" s="55"/>
      <c r="K47" s="55"/>
      <c r="L47" s="55"/>
      <c r="M47" s="55"/>
      <c r="N47" s="55"/>
    </row>
    <row r="48" spans="1:26" ht="14" thickBot="1">
      <c r="A48" s="204" t="s">
        <v>288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</row>
    <row r="49" spans="1:14" ht="14" thickBot="1">
      <c r="A49" s="55"/>
      <c r="B49" s="55"/>
      <c r="C49" s="55" t="s">
        <v>289</v>
      </c>
      <c r="D49" s="55"/>
      <c r="E49" s="55"/>
      <c r="F49" s="568"/>
      <c r="G49" s="569"/>
      <c r="H49" s="55"/>
      <c r="I49" s="55"/>
      <c r="J49" s="55"/>
      <c r="K49" s="55"/>
      <c r="L49" s="55"/>
      <c r="M49" s="55"/>
      <c r="N49" s="55"/>
    </row>
    <row r="50" spans="1:14" ht="14" thickBot="1">
      <c r="A50" s="55"/>
      <c r="B50" s="55"/>
      <c r="C50" s="55" t="s">
        <v>290</v>
      </c>
      <c r="D50" s="55"/>
      <c r="E50" s="55"/>
      <c r="F50" s="568"/>
      <c r="G50" s="569"/>
      <c r="H50" s="55"/>
      <c r="I50" s="55"/>
      <c r="J50" s="55"/>
      <c r="K50" s="55"/>
      <c r="L50" s="55"/>
      <c r="M50" s="55"/>
      <c r="N50" s="55"/>
    </row>
    <row r="51" spans="1:14" ht="14" thickBot="1">
      <c r="A51" s="55"/>
      <c r="B51" s="55"/>
      <c r="C51" s="55" t="s">
        <v>291</v>
      </c>
      <c r="D51" s="55"/>
      <c r="E51" s="55"/>
      <c r="F51" s="568"/>
      <c r="G51" s="569"/>
      <c r="H51" s="55"/>
      <c r="I51" s="55"/>
      <c r="J51" s="55"/>
      <c r="K51" s="55"/>
      <c r="L51" s="55"/>
      <c r="M51" s="55"/>
      <c r="N51" s="55"/>
    </row>
    <row r="52" spans="1:14" ht="14" thickBot="1">
      <c r="A52" s="55"/>
      <c r="B52" s="55"/>
      <c r="C52" s="55" t="s">
        <v>348</v>
      </c>
      <c r="D52" s="55"/>
      <c r="E52" s="55"/>
      <c r="F52" s="568" t="s">
        <v>813</v>
      </c>
      <c r="G52" s="569"/>
      <c r="H52" s="55" t="s">
        <v>349</v>
      </c>
      <c r="I52" s="55"/>
      <c r="J52" s="55"/>
      <c r="K52" s="55"/>
      <c r="L52" s="55"/>
      <c r="M52" s="55"/>
      <c r="N52" s="55"/>
    </row>
    <row r="53" spans="1:14" ht="14" thickBot="1">
      <c r="A53" s="55"/>
      <c r="B53" s="55"/>
      <c r="C53" s="55" t="s">
        <v>350</v>
      </c>
      <c r="D53" s="55"/>
      <c r="E53" s="55"/>
      <c r="F53" s="568" t="s">
        <v>814</v>
      </c>
      <c r="G53" s="569"/>
      <c r="H53" s="55"/>
      <c r="I53" s="55"/>
      <c r="J53" s="55"/>
      <c r="K53" s="55"/>
      <c r="L53" s="55"/>
      <c r="M53" s="55"/>
      <c r="N53" s="55"/>
    </row>
    <row r="54" spans="1:14" ht="14" thickBot="1">
      <c r="A54" s="55"/>
      <c r="B54" s="55"/>
      <c r="C54" s="55" t="s">
        <v>357</v>
      </c>
      <c r="D54" s="55"/>
      <c r="E54" s="55"/>
      <c r="F54" s="583">
        <v>0.3</v>
      </c>
      <c r="G54" s="584"/>
      <c r="H54" s="55" t="s">
        <v>359</v>
      </c>
      <c r="I54" s="55" t="s">
        <v>846</v>
      </c>
      <c r="J54" s="55"/>
      <c r="K54" s="55"/>
      <c r="L54" s="55"/>
      <c r="M54" s="55"/>
      <c r="N54" s="55"/>
    </row>
    <row r="55" spans="1:14">
      <c r="A55" s="55"/>
      <c r="B55" s="55"/>
      <c r="C55" s="55" t="s">
        <v>358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</row>
    <row r="56" spans="1:14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</row>
    <row r="57" spans="1:14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</row>
    <row r="58" spans="1:14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</row>
    <row r="59" spans="1:14">
      <c r="A59" s="55"/>
      <c r="B59" s="336" t="s">
        <v>847</v>
      </c>
      <c r="C59" s="337"/>
      <c r="D59" s="338"/>
      <c r="E59" s="336" t="s">
        <v>850</v>
      </c>
      <c r="F59" s="243"/>
      <c r="G59" s="55"/>
      <c r="H59" s="55"/>
      <c r="I59" s="55"/>
      <c r="J59" s="55"/>
      <c r="K59" s="55"/>
      <c r="L59" s="55"/>
      <c r="M59" s="55"/>
      <c r="N59" s="55"/>
    </row>
    <row r="60" spans="1:14">
      <c r="A60" s="55"/>
      <c r="B60" s="243" t="s">
        <v>714</v>
      </c>
      <c r="C60" s="61"/>
      <c r="D60" s="63"/>
      <c r="E60" s="243" t="s">
        <v>851</v>
      </c>
      <c r="F60" s="243"/>
      <c r="G60" s="55"/>
      <c r="H60" s="55"/>
      <c r="I60" s="55"/>
      <c r="J60" s="55"/>
      <c r="K60" s="55"/>
      <c r="L60" s="55"/>
      <c r="M60" s="55"/>
      <c r="N60" s="55"/>
    </row>
    <row r="61" spans="1:14">
      <c r="A61" s="55"/>
      <c r="B61" s="243" t="s">
        <v>848</v>
      </c>
      <c r="C61" s="61"/>
      <c r="D61" s="63"/>
      <c r="E61" s="243" t="s">
        <v>852</v>
      </c>
      <c r="F61" s="243"/>
      <c r="G61" s="55"/>
      <c r="H61" s="55"/>
      <c r="I61" s="55"/>
      <c r="J61" s="55"/>
      <c r="K61" s="55"/>
      <c r="L61" s="55"/>
      <c r="M61" s="55"/>
      <c r="N61" s="55"/>
    </row>
    <row r="62" spans="1:14">
      <c r="A62" s="55"/>
      <c r="B62" s="243" t="s">
        <v>849</v>
      </c>
      <c r="C62" s="61"/>
      <c r="D62" s="63"/>
      <c r="E62" s="61" t="s">
        <v>853</v>
      </c>
      <c r="F62" s="63"/>
      <c r="G62" s="55"/>
      <c r="H62" s="55"/>
      <c r="I62" s="55"/>
      <c r="J62" s="55"/>
      <c r="K62" s="55"/>
      <c r="L62" s="55"/>
      <c r="M62" s="55"/>
      <c r="N62" s="55"/>
    </row>
    <row r="63" spans="1:14">
      <c r="A63" s="55"/>
      <c r="B63" s="243" t="s">
        <v>682</v>
      </c>
      <c r="C63" s="61"/>
      <c r="D63" s="63"/>
      <c r="E63" s="61" t="s">
        <v>853</v>
      </c>
      <c r="F63" s="63"/>
      <c r="G63" s="55"/>
      <c r="H63" s="55"/>
      <c r="I63" s="55"/>
      <c r="J63" s="55"/>
      <c r="K63" s="55"/>
      <c r="L63" s="55"/>
      <c r="M63" s="55"/>
      <c r="N63" s="55"/>
    </row>
    <row r="64" spans="1:14">
      <c r="A64" s="55"/>
      <c r="B64" s="243" t="s">
        <v>364</v>
      </c>
      <c r="C64" s="61"/>
      <c r="D64" s="63"/>
      <c r="E64" s="243" t="s">
        <v>854</v>
      </c>
      <c r="F64" s="243"/>
      <c r="G64" s="55"/>
      <c r="H64" s="55"/>
      <c r="I64" s="55"/>
      <c r="J64" s="55"/>
      <c r="K64" s="55"/>
      <c r="L64" s="55"/>
      <c r="M64" s="55"/>
      <c r="N64" s="55"/>
    </row>
    <row r="65" spans="1:14">
      <c r="A65" s="55"/>
      <c r="B65" s="243" t="s">
        <v>713</v>
      </c>
      <c r="C65" s="61"/>
      <c r="D65" s="63"/>
      <c r="E65" s="243" t="s">
        <v>852</v>
      </c>
      <c r="F65" s="243"/>
      <c r="G65" s="55"/>
      <c r="H65" s="55"/>
      <c r="I65" s="55"/>
      <c r="J65" s="55"/>
      <c r="K65" s="55"/>
      <c r="L65" s="55"/>
      <c r="M65" s="55"/>
      <c r="N65" s="55"/>
    </row>
    <row r="66" spans="1:14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</sheetData>
  <mergeCells count="27">
    <mergeCell ref="H43:I43"/>
    <mergeCell ref="F52:G52"/>
    <mergeCell ref="F53:G53"/>
    <mergeCell ref="F54:G54"/>
    <mergeCell ref="F49:G49"/>
    <mergeCell ref="F50:G50"/>
    <mergeCell ref="F51:G51"/>
    <mergeCell ref="B8:C8"/>
    <mergeCell ref="E8:F8"/>
    <mergeCell ref="H8:I8"/>
    <mergeCell ref="B9:C9"/>
    <mergeCell ref="E9:F9"/>
    <mergeCell ref="H9:I9"/>
    <mergeCell ref="B3:G3"/>
    <mergeCell ref="B7:C7"/>
    <mergeCell ref="E7:F7"/>
    <mergeCell ref="H7:I7"/>
    <mergeCell ref="B6:C6"/>
    <mergeCell ref="E6:F6"/>
    <mergeCell ref="H6:I6"/>
    <mergeCell ref="H33:I33"/>
    <mergeCell ref="H41:I41"/>
    <mergeCell ref="B10:C10"/>
    <mergeCell ref="E10:F10"/>
    <mergeCell ref="H10:I10"/>
    <mergeCell ref="D14:F14"/>
    <mergeCell ref="H21:I21"/>
  </mergeCells>
  <pageMargins left="0.75" right="0.75" top="1" bottom="1" header="0.5" footer="0.5"/>
  <pageSetup scale="61" orientation="portrait" horizontalDpi="300" verticalDpi="300"/>
  <headerFooter>
    <oddFooter>&amp;LEquipment Specifications&amp;CHEWLETT PACKARD CONFIDENTIAL&amp;RMoldQualD12.20.99.xls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0"/>
  <sheetViews>
    <sheetView showGridLines="0" zoomScale="150" workbookViewId="0">
      <selection activeCell="F30" sqref="F30"/>
    </sheetView>
  </sheetViews>
  <sheetFormatPr baseColWidth="10" defaultColWidth="8.83203125" defaultRowHeight="14"/>
  <cols>
    <col min="1" max="1" width="30.1640625" style="4" customWidth="1"/>
    <col min="2" max="2" width="0.5" style="5" customWidth="1"/>
    <col min="3" max="3" width="61.5" style="6" customWidth="1"/>
    <col min="4" max="16384" width="8.83203125" style="6"/>
  </cols>
  <sheetData>
    <row r="1" spans="1:9" ht="75" customHeight="1">
      <c r="A1" s="210"/>
      <c r="C1" s="218" t="s">
        <v>268</v>
      </c>
      <c r="D1" s="216"/>
      <c r="E1" s="216"/>
      <c r="F1" s="216"/>
      <c r="G1" s="216"/>
      <c r="H1" s="216"/>
      <c r="I1" s="216"/>
    </row>
    <row r="2" spans="1:9" s="18" customFormat="1">
      <c r="A2" s="211" t="s">
        <v>98</v>
      </c>
      <c r="B2" s="17"/>
      <c r="C2" s="461" t="s">
        <v>687</v>
      </c>
      <c r="D2" s="217"/>
      <c r="E2" s="217"/>
      <c r="F2" s="217"/>
      <c r="G2" s="217"/>
      <c r="H2" s="217"/>
      <c r="I2" s="217"/>
    </row>
    <row r="3" spans="1:9">
      <c r="A3" s="212" t="s">
        <v>99</v>
      </c>
      <c r="B3" s="7"/>
      <c r="C3" s="156">
        <f>Outline!E7</f>
        <v>4</v>
      </c>
      <c r="D3" s="216"/>
      <c r="E3" s="216"/>
      <c r="F3" s="216"/>
      <c r="G3" s="216"/>
      <c r="H3" s="216"/>
      <c r="I3" s="216"/>
    </row>
    <row r="4" spans="1:9">
      <c r="A4" s="212" t="s">
        <v>100</v>
      </c>
      <c r="B4" s="7"/>
      <c r="C4" s="156" t="str">
        <f>Outline!E4</f>
        <v>Snap Fitment</v>
      </c>
      <c r="D4" s="216"/>
      <c r="E4" s="216"/>
      <c r="F4" s="216"/>
      <c r="G4" s="216"/>
      <c r="H4" s="216"/>
      <c r="I4" s="216"/>
    </row>
    <row r="5" spans="1:9" s="18" customFormat="1">
      <c r="A5" s="211" t="s">
        <v>101</v>
      </c>
      <c r="B5" s="17"/>
      <c r="C5" s="461" t="s">
        <v>688</v>
      </c>
      <c r="D5" s="217"/>
      <c r="E5" s="217"/>
      <c r="F5" s="217"/>
      <c r="G5" s="217"/>
      <c r="H5" s="217"/>
      <c r="I5" s="217"/>
    </row>
    <row r="6" spans="1:9" s="18" customFormat="1">
      <c r="A6" s="211" t="s">
        <v>356</v>
      </c>
      <c r="B6" s="17"/>
      <c r="C6" s="461" t="s">
        <v>689</v>
      </c>
      <c r="D6" s="217"/>
      <c r="E6" s="217"/>
      <c r="F6" s="217"/>
      <c r="G6" s="217"/>
      <c r="H6" s="217"/>
      <c r="I6" s="217"/>
    </row>
    <row r="7" spans="1:9" s="18" customFormat="1" ht="3" customHeight="1">
      <c r="A7" s="211"/>
      <c r="B7" s="17"/>
      <c r="C7" s="461"/>
      <c r="D7" s="217"/>
      <c r="E7" s="217"/>
      <c r="F7" s="217"/>
      <c r="G7" s="217"/>
      <c r="H7" s="217"/>
      <c r="I7" s="217"/>
    </row>
    <row r="8" spans="1:9" s="18" customFormat="1">
      <c r="A8" s="211" t="s">
        <v>597</v>
      </c>
      <c r="B8" s="17"/>
      <c r="C8" s="170" t="str">
        <f>Outline!H6</f>
        <v>TBD</v>
      </c>
      <c r="D8" s="217"/>
      <c r="E8" s="217"/>
      <c r="F8" s="217"/>
      <c r="G8" s="217"/>
      <c r="H8" s="217"/>
      <c r="I8" s="217"/>
    </row>
    <row r="9" spans="1:9" s="18" customFormat="1">
      <c r="A9" s="211" t="s">
        <v>598</v>
      </c>
      <c r="B9" s="17"/>
      <c r="C9" s="461"/>
      <c r="D9" s="217"/>
      <c r="E9" s="217" t="s">
        <v>819</v>
      </c>
      <c r="F9" s="217"/>
      <c r="G9" s="217"/>
      <c r="H9" s="217"/>
      <c r="I9" s="217"/>
    </row>
    <row r="10" spans="1:9" s="18" customFormat="1">
      <c r="A10" s="211" t="s">
        <v>599</v>
      </c>
      <c r="B10" s="17"/>
      <c r="C10" s="463" t="s">
        <v>690</v>
      </c>
      <c r="D10" s="217"/>
      <c r="E10" s="217" t="s">
        <v>820</v>
      </c>
      <c r="F10" s="217"/>
      <c r="G10" s="217"/>
      <c r="H10" s="217"/>
      <c r="I10" s="217"/>
    </row>
    <row r="11" spans="1:9" s="18" customFormat="1">
      <c r="A11" s="211" t="s">
        <v>600</v>
      </c>
      <c r="B11" s="17"/>
      <c r="C11" s="462"/>
      <c r="D11" s="217"/>
      <c r="E11" s="217" t="s">
        <v>821</v>
      </c>
      <c r="F11" s="217"/>
      <c r="G11" s="217"/>
      <c r="H11" s="217"/>
      <c r="I11" s="217"/>
    </row>
    <row r="12" spans="1:9" s="18" customFormat="1">
      <c r="A12" s="211" t="s">
        <v>102</v>
      </c>
      <c r="B12" s="17"/>
      <c r="C12" s="461" t="s">
        <v>691</v>
      </c>
      <c r="D12" s="217"/>
      <c r="E12" s="217"/>
      <c r="F12" s="217"/>
      <c r="G12" s="217"/>
      <c r="H12" s="217"/>
      <c r="I12" s="217"/>
    </row>
    <row r="13" spans="1:9" s="18" customFormat="1">
      <c r="A13" s="211" t="s">
        <v>103</v>
      </c>
      <c r="B13" s="17"/>
      <c r="C13" s="461" t="s">
        <v>692</v>
      </c>
      <c r="D13" s="217"/>
      <c r="E13" s="217"/>
      <c r="F13" s="217" t="s">
        <v>818</v>
      </c>
      <c r="G13" s="217"/>
      <c r="H13" s="217"/>
      <c r="I13" s="217"/>
    </row>
    <row r="14" spans="1:9" s="18" customFormat="1">
      <c r="A14" s="211" t="s">
        <v>104</v>
      </c>
      <c r="B14" s="17"/>
      <c r="C14" s="461" t="s">
        <v>693</v>
      </c>
      <c r="D14" s="217"/>
      <c r="E14" s="217"/>
      <c r="F14" s="217"/>
      <c r="G14" s="217"/>
      <c r="H14" s="217"/>
      <c r="I14" s="217"/>
    </row>
    <row r="15" spans="1:9" s="18" customFormat="1">
      <c r="A15" s="211" t="s">
        <v>105</v>
      </c>
      <c r="B15" s="17"/>
      <c r="C15" s="531">
        <v>41276</v>
      </c>
      <c r="D15" s="217"/>
      <c r="E15" s="217"/>
      <c r="F15" s="217"/>
      <c r="G15" s="217"/>
      <c r="H15" s="217"/>
      <c r="I15" s="217"/>
    </row>
    <row r="16" spans="1:9" s="18" customFormat="1">
      <c r="A16" s="211" t="s">
        <v>106</v>
      </c>
      <c r="B16" s="17"/>
      <c r="C16" s="461" t="s">
        <v>694</v>
      </c>
      <c r="D16" s="217"/>
      <c r="E16" s="217"/>
      <c r="F16" s="217" t="s">
        <v>815</v>
      </c>
      <c r="G16" s="217"/>
      <c r="H16" s="217"/>
      <c r="I16" s="217"/>
    </row>
    <row r="17" spans="1:9" s="18" customFormat="1">
      <c r="A17" s="211" t="s">
        <v>107</v>
      </c>
      <c r="B17" s="17"/>
      <c r="C17" s="461" t="s">
        <v>695</v>
      </c>
      <c r="D17" s="217"/>
      <c r="E17" s="217"/>
      <c r="F17" s="217"/>
      <c r="G17" s="217"/>
      <c r="H17" s="217"/>
      <c r="I17" s="217"/>
    </row>
    <row r="18" spans="1:9" s="18" customFormat="1">
      <c r="A18" s="211" t="s">
        <v>696</v>
      </c>
      <c r="B18" s="17"/>
      <c r="C18" s="461" t="s">
        <v>698</v>
      </c>
      <c r="D18" s="217"/>
      <c r="E18" s="217"/>
      <c r="F18" s="217" t="s">
        <v>816</v>
      </c>
      <c r="G18" s="217"/>
      <c r="H18" s="217"/>
      <c r="I18" s="217"/>
    </row>
    <row r="19" spans="1:9" s="18" customFormat="1">
      <c r="A19" s="211" t="s">
        <v>697</v>
      </c>
      <c r="B19" s="17"/>
      <c r="C19" s="461" t="s">
        <v>699</v>
      </c>
      <c r="D19" s="217"/>
      <c r="E19" s="217"/>
      <c r="F19" s="217"/>
      <c r="G19" s="217"/>
      <c r="H19" s="217"/>
      <c r="I19" s="217"/>
    </row>
    <row r="20" spans="1:9" s="18" customFormat="1">
      <c r="A20" s="211" t="s">
        <v>108</v>
      </c>
      <c r="B20" s="17"/>
      <c r="C20" s="461"/>
      <c r="D20" s="217"/>
      <c r="E20" s="217"/>
      <c r="F20" s="217" t="s">
        <v>817</v>
      </c>
      <c r="G20" s="217"/>
      <c r="H20" s="217"/>
      <c r="I20" s="217"/>
    </row>
    <row r="21" spans="1:9" s="18" customFormat="1" ht="13.5" customHeight="1">
      <c r="A21" s="211" t="s">
        <v>109</v>
      </c>
      <c r="B21" s="17"/>
      <c r="C21" s="461"/>
      <c r="D21" s="217"/>
      <c r="E21" s="217"/>
      <c r="F21" s="217"/>
      <c r="G21" s="217"/>
      <c r="H21" s="217"/>
      <c r="I21" s="217"/>
    </row>
    <row r="22" spans="1:9" s="18" customFormat="1">
      <c r="A22" s="211" t="s">
        <v>109</v>
      </c>
      <c r="B22" s="17"/>
      <c r="C22" s="461"/>
      <c r="D22" s="217"/>
      <c r="E22" s="217"/>
      <c r="F22" s="217" t="s">
        <v>817</v>
      </c>
      <c r="G22" s="217"/>
      <c r="H22" s="217"/>
      <c r="I22" s="217"/>
    </row>
    <row r="23" spans="1:9" s="18" customFormat="1">
      <c r="A23" s="211" t="s">
        <v>601</v>
      </c>
      <c r="B23" s="17"/>
      <c r="C23" s="463">
        <v>250</v>
      </c>
      <c r="D23" s="217" t="s">
        <v>604</v>
      </c>
      <c r="E23" s="217"/>
      <c r="F23" s="217"/>
      <c r="G23" s="217"/>
      <c r="H23" s="217"/>
      <c r="I23" s="217"/>
    </row>
    <row r="24" spans="1:9" s="18" customFormat="1">
      <c r="A24" s="211" t="s">
        <v>110</v>
      </c>
      <c r="B24" s="17"/>
      <c r="C24" s="464"/>
      <c r="D24" s="217"/>
      <c r="E24" s="217"/>
      <c r="F24" s="217"/>
      <c r="G24" s="217"/>
      <c r="H24" s="217"/>
      <c r="I24" s="217"/>
    </row>
    <row r="25" spans="1:9" s="18" customFormat="1" ht="15" customHeight="1">
      <c r="A25" s="211" t="s">
        <v>110</v>
      </c>
      <c r="B25" s="17"/>
      <c r="C25" s="464"/>
      <c r="D25" s="217"/>
      <c r="E25" s="217"/>
      <c r="F25" s="217"/>
      <c r="G25" s="217"/>
      <c r="H25" s="217"/>
      <c r="I25" s="217"/>
    </row>
    <row r="26" spans="1:9" s="18" customFormat="1">
      <c r="A26" s="213"/>
      <c r="B26" s="19"/>
      <c r="C26" s="20"/>
      <c r="D26" s="217"/>
      <c r="E26" s="217"/>
      <c r="F26" s="217"/>
      <c r="G26" s="217"/>
      <c r="H26" s="217"/>
      <c r="I26" s="217"/>
    </row>
    <row r="27" spans="1:9" s="18" customFormat="1" ht="15" thickBot="1">
      <c r="A27" s="214" t="s">
        <v>260</v>
      </c>
      <c r="B27" s="21"/>
      <c r="C27" s="22" t="s">
        <v>932</v>
      </c>
      <c r="D27" s="217"/>
      <c r="E27" s="217"/>
      <c r="F27" s="217"/>
      <c r="G27" s="217"/>
      <c r="H27" s="217"/>
      <c r="I27" s="217"/>
    </row>
    <row r="28" spans="1:9" s="18" customFormat="1" ht="15" thickBot="1">
      <c r="A28" s="215" t="s">
        <v>652</v>
      </c>
      <c r="B28" s="19"/>
      <c r="C28" s="174" t="s">
        <v>651</v>
      </c>
      <c r="D28" s="217"/>
      <c r="E28" s="217"/>
      <c r="F28" s="217"/>
      <c r="G28" s="217"/>
      <c r="H28" s="217"/>
      <c r="I28" s="217"/>
    </row>
    <row r="29" spans="1:9" s="18" customFormat="1">
      <c r="A29" s="588" t="s">
        <v>111</v>
      </c>
      <c r="B29" s="19"/>
      <c r="C29" s="585"/>
      <c r="D29" s="217"/>
      <c r="E29" s="217"/>
      <c r="F29" s="217"/>
      <c r="G29" s="217"/>
      <c r="H29" s="217"/>
      <c r="I29" s="217"/>
    </row>
    <row r="30" spans="1:9" s="18" customFormat="1">
      <c r="A30" s="589"/>
      <c r="B30" s="19"/>
      <c r="C30" s="586"/>
      <c r="D30" s="217"/>
      <c r="E30" s="217"/>
      <c r="F30" s="217"/>
      <c r="G30" s="217"/>
      <c r="H30" s="217"/>
      <c r="I30" s="217"/>
    </row>
    <row r="31" spans="1:9" s="18" customFormat="1">
      <c r="A31" s="589"/>
      <c r="B31" s="19"/>
      <c r="C31" s="586"/>
      <c r="D31" s="217"/>
      <c r="E31" s="217"/>
      <c r="F31" s="217"/>
      <c r="G31" s="217"/>
      <c r="H31" s="217"/>
      <c r="I31" s="217"/>
    </row>
    <row r="32" spans="1:9" s="18" customFormat="1">
      <c r="A32" s="589"/>
      <c r="B32" s="19"/>
      <c r="C32" s="586"/>
      <c r="D32" s="217"/>
      <c r="E32" s="217"/>
      <c r="F32" s="217"/>
      <c r="G32" s="217"/>
      <c r="H32" s="217"/>
      <c r="I32" s="217"/>
    </row>
    <row r="33" spans="1:9" s="18" customFormat="1">
      <c r="A33" s="589"/>
      <c r="B33" s="19"/>
      <c r="C33" s="586"/>
      <c r="D33" s="217"/>
      <c r="E33" s="217"/>
      <c r="F33" s="217"/>
      <c r="G33" s="217"/>
      <c r="H33" s="217"/>
      <c r="I33" s="217"/>
    </row>
    <row r="34" spans="1:9" s="18" customFormat="1">
      <c r="A34" s="589"/>
      <c r="B34" s="19"/>
      <c r="C34" s="586"/>
      <c r="D34" s="217"/>
      <c r="E34" s="217"/>
      <c r="F34" s="217"/>
      <c r="G34" s="217"/>
      <c r="H34" s="217"/>
      <c r="I34" s="217"/>
    </row>
    <row r="35" spans="1:9" s="18" customFormat="1">
      <c r="A35" s="589"/>
      <c r="B35" s="19"/>
      <c r="C35" s="586"/>
      <c r="D35" s="217"/>
      <c r="E35" s="217"/>
      <c r="F35" s="217"/>
      <c r="G35" s="217"/>
      <c r="H35" s="217"/>
      <c r="I35" s="217"/>
    </row>
    <row r="36" spans="1:9" s="18" customFormat="1">
      <c r="A36" s="589"/>
      <c r="B36" s="19"/>
      <c r="C36" s="586"/>
      <c r="D36" s="217"/>
      <c r="E36" s="217"/>
      <c r="F36" s="217"/>
      <c r="G36" s="217"/>
      <c r="H36" s="217"/>
      <c r="I36" s="217"/>
    </row>
    <row r="37" spans="1:9" s="18" customFormat="1">
      <c r="A37" s="589"/>
      <c r="B37" s="19"/>
      <c r="C37" s="586"/>
      <c r="D37" s="217"/>
      <c r="E37" s="217"/>
      <c r="F37" s="217"/>
      <c r="G37" s="217"/>
      <c r="H37" s="217"/>
      <c r="I37" s="217"/>
    </row>
    <row r="38" spans="1:9" s="18" customFormat="1">
      <c r="A38" s="589"/>
      <c r="B38" s="19"/>
      <c r="C38" s="586"/>
      <c r="D38" s="217"/>
      <c r="E38" s="217"/>
      <c r="F38" s="217"/>
      <c r="G38" s="217"/>
      <c r="H38" s="217"/>
      <c r="I38" s="217"/>
    </row>
    <row r="39" spans="1:9" s="18" customFormat="1" ht="15" thickBot="1">
      <c r="A39" s="590"/>
      <c r="B39" s="23"/>
      <c r="C39" s="587"/>
      <c r="D39" s="217"/>
      <c r="E39" s="217"/>
      <c r="F39" s="217"/>
      <c r="G39" s="217"/>
      <c r="H39" s="217"/>
      <c r="I39" s="217"/>
    </row>
    <row r="40" spans="1:9">
      <c r="A40" s="210"/>
      <c r="C40" s="216"/>
      <c r="D40" s="216"/>
      <c r="E40" s="216"/>
      <c r="F40" s="216"/>
      <c r="G40" s="216"/>
      <c r="H40" s="216"/>
      <c r="I40" s="216"/>
    </row>
  </sheetData>
  <mergeCells count="2">
    <mergeCell ref="C29:C39"/>
    <mergeCell ref="A29:A39"/>
  </mergeCells>
  <printOptions horizontalCentered="1"/>
  <pageMargins left="0.35" right="0.35" top="0.33" bottom="0.5" header="0.38" footer="0.5"/>
  <pageSetup orientation="portrait"/>
  <headerFooter>
    <oddHeader>&amp;C&amp;"Arial,Regular"&amp;14_x000D_</oddHeader>
    <oddFooter>&amp;LMold Information&amp;CHEWLETT PACKARD CONFIDENTIAL&amp;R MoldQualD12.20.99.xls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</vt:i4>
      </vt:variant>
    </vt:vector>
  </HeadingPairs>
  <TitlesOfParts>
    <vt:vector size="30" baseType="lpstr">
      <vt:lpstr>Cover</vt:lpstr>
      <vt:lpstr>REVSHEET</vt:lpstr>
      <vt:lpstr>INTRO</vt:lpstr>
      <vt:lpstr>zone1flchrt</vt:lpstr>
      <vt:lpstr>Outline</vt:lpstr>
      <vt:lpstr>Pre-ReleaseChecklist</vt:lpstr>
      <vt:lpstr>ResTmLoc1</vt:lpstr>
      <vt:lpstr>EquipmentLoc1</vt:lpstr>
      <vt:lpstr>mold info</vt:lpstr>
      <vt:lpstr>Water Layout</vt:lpstr>
      <vt:lpstr>Zone2flchrt</vt:lpstr>
      <vt:lpstr>Moldmkrbench</vt:lpstr>
      <vt:lpstr>ToolDebug</vt:lpstr>
      <vt:lpstr>Tooldebugnotes</vt:lpstr>
      <vt:lpstr>Prelim Hold Time</vt:lpstr>
      <vt:lpstr>4 Corners-Mech Test</vt:lpstr>
      <vt:lpstr>Zone3flchrt</vt:lpstr>
      <vt:lpstr>Viscosity Study</vt:lpstr>
      <vt:lpstr>Cavity Balance</vt:lpstr>
      <vt:lpstr>Hold Time</vt:lpstr>
      <vt:lpstr>4 Corners-ProDev</vt:lpstr>
      <vt:lpstr>Master Process Sheet</vt:lpstr>
      <vt:lpstr>Zone4flchrt</vt:lpstr>
      <vt:lpstr>4 Corners-Final Window</vt:lpstr>
      <vt:lpstr>DOE RESULTS Final</vt:lpstr>
      <vt:lpstr>Hold Time Verif.</vt:lpstr>
      <vt:lpstr>Master Process Final</vt:lpstr>
      <vt:lpstr>Last Page (History)</vt:lpstr>
      <vt:lpstr>'mold info'!Print_Area</vt:lpstr>
      <vt:lpstr>ResTmLoc1!Print_Area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Plastics Procurement Group</dc:creator>
  <cp:keywords/>
  <dc:description/>
  <cp:lastModifiedBy>Gary Freiberg</cp:lastModifiedBy>
  <cp:lastPrinted>2000-01-12T15:47:19Z</cp:lastPrinted>
  <dcterms:created xsi:type="dcterms:W3CDTF">1996-12-06T20:52:54Z</dcterms:created>
  <dcterms:modified xsi:type="dcterms:W3CDTF">2025-10-16T10:08:23Z</dcterms:modified>
</cp:coreProperties>
</file>